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Operador de Telemarketing" sheetId="1" r:id="rId1"/>
    <sheet name="Supervisor" sheetId="2" r:id="rId2"/>
    <sheet name="Coordenador" sheetId="3" r:id="rId3"/>
    <sheet name="TOTAL POR MONTANTE" sheetId="4" r:id="rId4"/>
  </sheets>
  <definedNames>
    <definedName name="_xlnm.Print_Area" localSheetId="0">'Operador de Telemarketing'!$A$1:$I$156</definedName>
  </definedNames>
  <calcPr fullCalcOnLoad="1"/>
</workbook>
</file>

<file path=xl/comments1.xml><?xml version="1.0" encoding="utf-8"?>
<comments xmlns="http://schemas.openxmlformats.org/spreadsheetml/2006/main">
  <authors>
    <author>Ilete-Kuhn</author>
    <author>paulo irmao</author>
  </authors>
  <commentList>
    <comment ref="B131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  <comment ref="I10" authorId="1">
      <text>
        <r>
          <rPr>
            <sz val="9"/>
            <rFont val="Segoe UI"/>
            <family val="2"/>
          </rPr>
          <t>Lei 15.561 de 09/12/2020, art 1º, II</t>
        </r>
      </text>
    </comment>
  </commentList>
</comments>
</file>

<file path=xl/comments2.xml><?xml version="1.0" encoding="utf-8"?>
<comments xmlns="http://schemas.openxmlformats.org/spreadsheetml/2006/main">
  <authors>
    <author>Ilete-Kuhn</author>
    <author>paulo irmao</author>
  </authors>
  <commentList>
    <comment ref="B132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  <comment ref="I10" authorId="1">
      <text>
        <r>
          <rPr>
            <sz val="9"/>
            <rFont val="Segoe UI"/>
            <family val="2"/>
          </rPr>
          <t>Lei 15.561 de 09/12/2020, art 1º, V</t>
        </r>
      </text>
    </comment>
  </commentList>
</comments>
</file>

<file path=xl/comments3.xml><?xml version="1.0" encoding="utf-8"?>
<comments xmlns="http://schemas.openxmlformats.org/spreadsheetml/2006/main">
  <authors>
    <author>Ilete-Kuhn</author>
    <author>paulo irmao</author>
  </authors>
  <commentList>
    <comment ref="B132" authorId="0">
      <text>
        <r>
          <rPr>
            <b/>
            <sz val="9"/>
            <rFont val="Segoe UI"/>
            <family val="2"/>
          </rPr>
          <t>Anexo IV, Lei Complementar 123 (alteração em 2018).</t>
        </r>
      </text>
    </comment>
    <comment ref="I10" authorId="1">
      <text>
        <r>
          <rPr>
            <sz val="9"/>
            <rFont val="Segoe UI"/>
            <family val="2"/>
          </rPr>
          <t>Lei 15.561 de 09/12/2020, art 1º, V</t>
        </r>
      </text>
    </comment>
  </commentList>
</comments>
</file>

<file path=xl/sharedStrings.xml><?xml version="1.0" encoding="utf-8"?>
<sst xmlns="http://schemas.openxmlformats.org/spreadsheetml/2006/main" count="729" uniqueCount="216">
  <si>
    <t>PROCESSO:</t>
  </si>
  <si>
    <t>LICITAÇÃO/EDITAL</t>
  </si>
  <si>
    <t>ABERTURA:</t>
  </si>
  <si>
    <t>Categoria/Posto de Trabalho-CBO</t>
  </si>
  <si>
    <t>Quantidade de HORAS/MÊS</t>
  </si>
  <si>
    <t>Regime de trabalho:</t>
  </si>
  <si>
    <t>INSALUBRIDADE</t>
  </si>
  <si>
    <t>Médio</t>
  </si>
  <si>
    <t>SINDICATO/ENTIDADE DE CLASSE</t>
  </si>
  <si>
    <t>Nº Empregado</t>
  </si>
  <si>
    <t>Origem do salário</t>
  </si>
  <si>
    <t>Máximo</t>
  </si>
  <si>
    <t>Outras observações:</t>
  </si>
  <si>
    <t>Porto Alegre</t>
  </si>
  <si>
    <t>ISSQN</t>
  </si>
  <si>
    <t>Alíquota</t>
  </si>
  <si>
    <t>Tarifa Transporte</t>
  </si>
  <si>
    <t>CCT</t>
  </si>
  <si>
    <t>Vr. Unitário</t>
  </si>
  <si>
    <t>Dias</t>
  </si>
  <si>
    <t>VT p/dia</t>
  </si>
  <si>
    <t>Desconto</t>
  </si>
  <si>
    <t>VA p/dia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</si>
  <si>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</si>
  <si>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</si>
  <si>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</si>
  <si>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</si>
  <si>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</si>
  <si>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</si>
  <si>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</si>
  <si>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</si>
  <si>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</si>
  <si>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r>
      <t>Adicional Insalubridade 20% -</t>
    </r>
    <r>
      <rPr>
        <sz val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Conforme Termo de Referência</t>
    </r>
  </si>
  <si>
    <r>
      <t xml:space="preserve">Adicional Insalubridade 40% </t>
    </r>
  </si>
  <si>
    <t>Total de Remuneração</t>
  </si>
  <si>
    <t>II</t>
  </si>
  <si>
    <t>Encargos Sociais - Grupo II: Obrigações Sociais</t>
  </si>
  <si>
    <t>Total do Grupo II</t>
  </si>
  <si>
    <t>Os percentuais para o SAT podem variar de 0,50% a 6,00% em função do Fator de Acidente Previdenciário (FAP), Decreto nº 6.957/2009</t>
  </si>
  <si>
    <t>Deverá obrigatoriamente acompanhar a proposta de preços e a planilha de custos e formação de preços a prova do Fator Acidentário de Prevenção – FAP por meio de impressão de consulta ao site do Ministério da Previdência Social (que pode ser obtido no endereço eletrônico http://www2.dataprev.gov.br/fap/fap.htm), independentemente de alteração da alíquota da parcela do Seguro Acidente de Trabalho disposta no Quadro II da referida planilha.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</si>
  <si>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</si>
  <si>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</si>
  <si>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</si>
  <si>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</si>
  <si>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</si>
  <si>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LICENÇA MATERNIDADE</t>
  </si>
  <si>
    <t>LICENÇA PATERNIDADE</t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</si>
  <si>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</si>
  <si>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</si>
  <si>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</si>
  <si>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</si>
  <si>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</si>
  <si>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</si>
  <si>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</si>
  <si>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</si>
  <si>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</si>
  <si>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</si>
  <si>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</si>
  <si>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</si>
  <si>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</si>
  <si>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</si>
  <si>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</si>
  <si>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</si>
  <si>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</si>
  <si>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</si>
  <si>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</si>
  <si>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</si>
  <si>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</si>
  <si>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Vale-Transporte</t>
  </si>
  <si>
    <t xml:space="preserve">Outros 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</si>
  <si>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</si>
  <si>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</si>
  <si>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</si>
  <si>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</si>
  <si>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</si>
  <si>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</si>
  <si>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</si>
  <si>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</si>
  <si>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</si>
  <si>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</si>
  <si>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</si>
  <si>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Dias por mês</t>
  </si>
  <si>
    <t>TOTAL DO MONTANTE A (I + II + III+ IV + 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</si>
  <si>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</si>
  <si>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</si>
  <si>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</si>
  <si>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r>
      <t>Uniformes/EPI</t>
    </r>
    <r>
      <rPr>
        <vertAlign val="superscript"/>
        <sz val="8"/>
        <color indexed="8"/>
        <rFont val="Calibri"/>
        <family val="2"/>
      </rPr>
      <t xml:space="preserve"> (5a) </t>
    </r>
  </si>
  <si>
    <t>Seguro de vida</t>
  </si>
  <si>
    <t>Materiais/Equipamentos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</si>
  <si>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</si>
  <si>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</si>
  <si>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</si>
  <si>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(5)   Somente será preenchido quando o licitante fornecer transporte próprio
(5a)  EPI - Equipamento de Proteção Individual
(6)   Tais custos de mobilização não são renováveis, devendo ser eliminados após o primeiro ano de contrato caso haja prorrogação</t>
  </si>
  <si>
    <t>LIMITE QUADRO I (Despesas Diretas) sobre Montante A (exceto Vale-transporte), conforme alíneas "b.2" e "b.3", Inc. II, art. 7º, do Decreto 52.768/2015: 10% SEM MATERIAIS/EQUIPAMENTOS; 20% COM MATERIAIS/EQUIPAMENTOS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</si>
  <si>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</si>
  <si>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</si>
  <si>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</si>
  <si>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</si>
  <si>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</si>
  <si>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</si>
  <si>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 (Grupo VI)</t>
  </si>
  <si>
    <t>Total Montante A</t>
  </si>
  <si>
    <t>Base de Cálculo</t>
  </si>
  <si>
    <t>Despesas Indiretas</t>
  </si>
  <si>
    <t>Despesas Administrativas</t>
  </si>
  <si>
    <t>Seguros</t>
  </si>
  <si>
    <t>Total de Despesas Indiretas</t>
  </si>
  <si>
    <t>Lucro</t>
  </si>
  <si>
    <t>Total do 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</si>
  <si>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</si>
  <si>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</si>
  <si>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</si>
  <si>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</si>
  <si>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</si>
  <si>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</si>
  <si>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</si>
  <si>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</si>
  <si>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</si>
  <si>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</si>
  <si>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</si>
  <si>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planilha.</t>
  </si>
  <si>
    <t>(9)</t>
  </si>
  <si>
    <t>Empresas sob regime de desoneração devem preencher o campo 5 da planilha.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</si>
  <si>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</si>
  <si>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</si>
  <si>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</si>
  <si>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</si>
  <si>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</si>
  <si>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</si>
  <si>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</si>
  <si>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L. Real</t>
  </si>
  <si>
    <t>Coeficiente L. Presumido</t>
  </si>
  <si>
    <r>
      <t>Coef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</si>
  <si>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OUTRO</t>
  </si>
  <si>
    <t>(*)</t>
  </si>
  <si>
    <t>Segunda faixa: Receita Bruta em 12 meses De 180.000,01 a 360.000,00- Alíquota de 9,00%</t>
  </si>
  <si>
    <t>TOTAL</t>
  </si>
  <si>
    <t>TOTAL DO MONTANTE C</t>
  </si>
  <si>
    <t>QUADRO RESUMO</t>
  </si>
  <si>
    <t>Remuneração (I)</t>
  </si>
  <si>
    <t>Encargos Sociais (II + III + IV + V)</t>
  </si>
  <si>
    <t>Demais Custos realtivos a Norma Coletiva ou Disposições Legais (VI)</t>
  </si>
  <si>
    <t xml:space="preserve">Total do Montante A </t>
  </si>
  <si>
    <t>Despesas Diretas (I)</t>
  </si>
  <si>
    <t>Despesas Indiretas (II)</t>
  </si>
  <si>
    <t>Lucro (III)</t>
  </si>
  <si>
    <t xml:space="preserve">Total do Montante B </t>
  </si>
  <si>
    <t>Tributos (I)</t>
  </si>
  <si>
    <t xml:space="preserve">Total do Montante C </t>
  </si>
  <si>
    <t>Serviço</t>
  </si>
  <si>
    <t>Valor Mensal por Unidade de Serviço (A + B + C)</t>
  </si>
  <si>
    <t>Quantidade de Unidade de Serviços</t>
  </si>
  <si>
    <t>Valor mensal do serviço</t>
  </si>
  <si>
    <t>Subtotal</t>
  </si>
  <si>
    <r>
      <t xml:space="preserve">REGIME DE TRIBUTAÇÃO: </t>
    </r>
    <r>
      <rPr>
        <b/>
        <sz val="12"/>
        <color indexed="10"/>
        <rFont val="Calibri"/>
        <family val="2"/>
      </rPr>
      <t>LUCRO PRESUMIDO</t>
    </r>
  </si>
  <si>
    <t>Salário Normativo CCT -</t>
  </si>
  <si>
    <t>Auxílio Refeição - Cláusula 13ª</t>
  </si>
  <si>
    <r>
      <t xml:space="preserve">INSS </t>
    </r>
    <r>
      <rPr>
        <b/>
        <sz val="8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</si>
  <si>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8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</si>
  <si>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8"/>
        <color indexed="8"/>
        <rFont val="Calibri"/>
        <family val="2"/>
      </rPr>
      <t>(Decreto-Lei nº 2.318/86)</t>
    </r>
  </si>
  <si>
    <r>
      <t xml:space="preserve">INCRA </t>
    </r>
    <r>
      <rPr>
        <b/>
        <sz val="8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</si>
  <si>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8"/>
        <color indexed="8"/>
        <rFont val="Calibri"/>
        <family val="2"/>
      </rPr>
      <t>(art. , inc. I, Decreto nº 87.043/82)</t>
    </r>
  </si>
  <si>
    <r>
      <t>FGTS</t>
    </r>
    <r>
      <rPr>
        <b/>
        <sz val="8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</si>
  <si>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8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</si>
  <si>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8"/>
        <color indexed="8"/>
        <rFont val="Calibri"/>
        <family val="2"/>
      </rPr>
      <t>(§ 3º, art. 8º, Lei nº 8.029/90)</t>
    </r>
  </si>
  <si>
    <t>Auxílio Refeição Cláusula 13ª</t>
  </si>
  <si>
    <t>Outros (especificar)(9)</t>
  </si>
  <si>
    <t>xx-xx-xx</t>
  </si>
  <si>
    <t>Segunda a Sexta - 30 horas semanais</t>
  </si>
  <si>
    <t>CBO - 4223-15</t>
  </si>
  <si>
    <t>CBO - 4201-35</t>
  </si>
  <si>
    <t>Supervisor</t>
  </si>
  <si>
    <t>Operador de Telemarketing</t>
  </si>
  <si>
    <r>
      <t xml:space="preserve">PLANILHA DE CUSTOS E FORMAÇÃO DE PREÇOS DE SERVIÇOS CONTINUADOS </t>
    </r>
    <r>
      <rPr>
        <b/>
        <u val="single"/>
        <sz val="10"/>
        <color indexed="10"/>
        <rFont val="Calibri"/>
        <family val="2"/>
      </rPr>
      <t>COM DEDICAÇÃO EXCLUSIVA</t>
    </r>
    <r>
      <rPr>
        <b/>
        <sz val="8"/>
        <color indexed="8"/>
        <rFont val="Calibri"/>
        <family val="2"/>
      </rPr>
      <t xml:space="preserve"> DE MÃO DE OBRA (ANEXO III - DECRETOS 54.273 de 11.10.208 e 52.823 de 22.12.2015)</t>
    </r>
  </si>
  <si>
    <t>Adicional de Supervisor</t>
  </si>
  <si>
    <t>Adicional de Coordenador</t>
  </si>
  <si>
    <t>Coordenador</t>
  </si>
  <si>
    <t>Segunda a Sexta - 40 horas semanais</t>
  </si>
  <si>
    <t>VALOR MONTANTE A</t>
  </si>
  <si>
    <t>VALOR MONTANTE B</t>
  </si>
  <si>
    <t>VALOR MONTANTE C</t>
  </si>
  <si>
    <t>Operador</t>
  </si>
  <si>
    <t>CARGO</t>
  </si>
  <si>
    <t>Insumos diversos</t>
  </si>
  <si>
    <t>Valor unit.(R$)</t>
  </si>
  <si>
    <t>Valor (R$)</t>
  </si>
  <si>
    <t>A</t>
  </si>
  <si>
    <t>Uniformes</t>
  </si>
  <si>
    <t>B</t>
  </si>
  <si>
    <t xml:space="preserve">Materiais </t>
  </si>
  <si>
    <t>C</t>
  </si>
  <si>
    <t>Equipamentos</t>
  </si>
  <si>
    <t>D</t>
  </si>
  <si>
    <t>Outros - Depreciação de equipamentos</t>
  </si>
  <si>
    <t>Total de Insumos Diversos</t>
  </si>
  <si>
    <t>Mão de obra vinculada à execução contratual (valor por empregado)</t>
  </si>
  <si>
    <t>Módulo 1 - Composição da remuneração</t>
  </si>
  <si>
    <t>Módulo 2 - Benefícios mensais e diários</t>
  </si>
  <si>
    <t>Módulo 3 - Insumo diversos (uniformes, materiais, equipamentos e outros)</t>
  </si>
  <si>
    <t>Módulo 4 - Encargos sociais e trabalhistas</t>
  </si>
  <si>
    <t>Subtotal (A + B + C + D)</t>
  </si>
  <si>
    <t>E</t>
  </si>
  <si>
    <t>Módulo 5 - Custos indiretos, lucro e tributos</t>
  </si>
  <si>
    <t>Valor total por  todos os empregado</t>
  </si>
  <si>
    <t>MONTANTE B (valor corrigido em 10%)</t>
  </si>
  <si>
    <t>TOTAL CONTRATO 12 MESES</t>
  </si>
  <si>
    <t>PROPOSTA GANHADORA TJ</t>
  </si>
  <si>
    <t>21/3000-0001200-2</t>
  </si>
  <si>
    <t>XX-2021</t>
  </si>
  <si>
    <t xml:space="preserve">TOTAL MENSAL ATÉ O 4º MÊS </t>
  </si>
  <si>
    <t xml:space="preserve">TOTAL MENSAL NO 5º MÊS </t>
  </si>
  <si>
    <t xml:space="preserve">TOTAL MENSAL NO 8º MÊS </t>
  </si>
  <si>
    <t xml:space="preserve">TOTAL MENSAL NO 9º MÊS </t>
  </si>
  <si>
    <t xml:space="preserve">TOTAL MENSAL NO 10º MÊS </t>
  </si>
  <si>
    <t xml:space="preserve">TOTAL MENSAL NO 11º MÊS </t>
  </si>
  <si>
    <t xml:space="preserve">TOTAL MENSAL NO 12º MÊS 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</si>
</sst>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00000&quot;-&quot;0000&quot;/&quot;00&quot;.&quot;0"/>
    <numFmt numFmtId="165" formatCode="0.0000%"/>
    <numFmt numFmtId="166" formatCode="&quot;R$&quot;\ #,##0.00"/>
    <numFmt numFmtId="167" formatCode="0.0000"/>
    <numFmt numFmtId="168" formatCode="&quot;R$&quot;#,##0.00"/>
    <numFmt numFmtId="169" formatCode="&quot;R$&quot;\ #,##0.00;[Red]\-&quot;R$&quot;\ #,##0.00"/>
    <numFmt numFmtId="170" formatCode="_(&quot;R$ &quot;* #,##0_);_(&quot;R$ &quot;* \(#,##0\);_(&quot;R$ &quot;* &quot;-&quot;_);_(@_)"/>
    <numFmt numFmtId="171" formatCode="_(&quot;R$ &quot;* #,##0.00_);_(&quot;R$ &quot;* \(#,##0.00\);_(&quot;R$ &quot;* &quot;-&quot;??_);_(@_)"/>
    <numFmt numFmtId="172" formatCode="&quot;R$ &quot;#,##0.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b/>
      <sz val="5"/>
      <color indexed="8"/>
      <name val="Calibri"/>
      <family val="2"/>
    </font>
    <font>
      <sz val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sz val="9"/>
      <name val="Segoe UI"/>
      <family val="2"/>
    </font>
    <font>
      <b/>
      <sz val="12"/>
      <color indexed="10"/>
      <name val="Calibri"/>
      <family val="2"/>
    </font>
    <font>
      <sz val="9"/>
      <name val="Segoe U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5"/>
      <color indexed="8"/>
      <name val="Calibri"/>
      <family val="2"/>
    </font>
    <font>
      <b/>
      <i/>
      <sz val="8"/>
      <color indexed="8"/>
      <name val="Calibri"/>
      <family val="2"/>
    </font>
    <font>
      <b/>
      <sz val="14"/>
      <color indexed="40"/>
      <name val="Calibri"/>
      <family val="2"/>
    </font>
    <font>
      <sz val="8"/>
      <color indexed="40"/>
      <name val="Calibri"/>
      <family val="2"/>
    </font>
    <font>
      <b/>
      <sz val="12"/>
      <color indexed="40"/>
      <name val="Calibri"/>
      <family val="2"/>
    </font>
    <font>
      <b/>
      <sz val="9"/>
      <color indexed="62"/>
      <name val="Calibri"/>
      <family val="2"/>
    </font>
    <font>
      <b/>
      <sz val="8"/>
      <color indexed="4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i/>
      <sz val="7"/>
      <color indexed="8"/>
      <name val="Calibri"/>
      <family val="2"/>
    </font>
    <font>
      <i/>
      <sz val="9"/>
      <color indexed="8"/>
      <name val="Calibri"/>
      <family val="2"/>
    </font>
    <font>
      <i/>
      <sz val="6"/>
      <color indexed="8"/>
      <name val="Calibri"/>
      <family val="2"/>
    </font>
    <font>
      <i/>
      <sz val="8"/>
      <color indexed="10"/>
      <name val="Calibri"/>
      <family val="2"/>
    </font>
    <font>
      <b/>
      <sz val="12"/>
      <color indexed="4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5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5"/>
      <color theme="1"/>
      <name val="Calibri"/>
      <family val="2"/>
    </font>
    <font>
      <b/>
      <i/>
      <sz val="8"/>
      <color theme="1"/>
      <name val="Calibri"/>
      <family val="2"/>
    </font>
    <font>
      <b/>
      <sz val="14"/>
      <color rgb="FF00B0F0"/>
      <name val="Calibri"/>
      <family val="2"/>
    </font>
    <font>
      <sz val="8"/>
      <color rgb="FF00B0F0"/>
      <name val="Calibri"/>
      <family val="2"/>
    </font>
    <font>
      <b/>
      <sz val="12"/>
      <color rgb="FF00B0F0"/>
      <name val="Calibri"/>
      <family val="2"/>
    </font>
    <font>
      <b/>
      <sz val="9"/>
      <color theme="3" tint="0.39998000860214233"/>
      <name val="Calibri"/>
      <family val="2"/>
    </font>
    <font>
      <b/>
      <sz val="8"/>
      <color rgb="FF00B0F0"/>
      <name val="Calibri"/>
      <family val="2"/>
    </font>
    <font>
      <i/>
      <sz val="8"/>
      <color theme="1"/>
      <name val="Calibri"/>
      <family val="2"/>
    </font>
    <font>
      <i/>
      <sz val="8"/>
      <color rgb="FFFF0000"/>
      <name val="Calibri"/>
      <family val="2"/>
    </font>
    <font>
      <b/>
      <sz val="10"/>
      <color theme="1"/>
      <name val="Calibri"/>
      <family val="2"/>
    </font>
    <font>
      <i/>
      <sz val="6"/>
      <color theme="1"/>
      <name val="Calibri"/>
      <family val="2"/>
    </font>
    <font>
      <i/>
      <sz val="9"/>
      <color theme="1"/>
      <name val="Calibri"/>
      <family val="2"/>
    </font>
    <font>
      <i/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F0"/>
      <name val="Cambria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1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32" borderId="0" applyNumberFormat="0" applyBorder="0" applyAlignment="0" applyProtection="0"/>
    <xf numFmtId="0" fontId="63" fillId="21" borderId="5" applyNumberFormat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62">
    <xf numFmtId="0" fontId="0" fillId="0" borderId="0" xfId="0" applyFont="1" applyAlignment="1">
      <alignment/>
    </xf>
    <xf numFmtId="0" fontId="71" fillId="0" borderId="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11" xfId="0" applyFont="1" applyBorder="1" applyAlignment="1">
      <alignment vertical="center"/>
    </xf>
    <xf numFmtId="0" fontId="72" fillId="0" borderId="12" xfId="0" applyFont="1" applyBorder="1" applyAlignment="1">
      <alignment vertical="center"/>
    </xf>
    <xf numFmtId="0" fontId="72" fillId="0" borderId="13" xfId="0" applyFont="1" applyBorder="1" applyAlignment="1">
      <alignment horizontal="left" vertical="center"/>
    </xf>
    <xf numFmtId="0" fontId="72" fillId="0" borderId="14" xfId="0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16" xfId="0" applyFont="1" applyBorder="1" applyAlignment="1">
      <alignment vertical="center" wrapText="1"/>
    </xf>
    <xf numFmtId="0" fontId="72" fillId="0" borderId="15" xfId="0" applyFont="1" applyBorder="1" applyAlignment="1">
      <alignment vertical="center" wrapText="1"/>
    </xf>
    <xf numFmtId="0" fontId="72" fillId="33" borderId="17" xfId="0" applyFont="1" applyFill="1" applyBorder="1" applyAlignment="1">
      <alignment horizontal="center" vertical="center" wrapText="1"/>
    </xf>
    <xf numFmtId="9" fontId="72" fillId="33" borderId="17" xfId="0" applyNumberFormat="1" applyFont="1" applyFill="1" applyBorder="1" applyAlignment="1">
      <alignment horizontal="center" vertical="center" wrapText="1"/>
    </xf>
    <xf numFmtId="0" fontId="72" fillId="0" borderId="16" xfId="0" applyFont="1" applyBorder="1" applyAlignment="1">
      <alignment vertical="center"/>
    </xf>
    <xf numFmtId="1" fontId="72" fillId="33" borderId="17" xfId="0" applyNumberFormat="1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vertical="center"/>
    </xf>
    <xf numFmtId="10" fontId="72" fillId="33" borderId="17" xfId="0" applyNumberFormat="1" applyFont="1" applyFill="1" applyBorder="1" applyAlignment="1">
      <alignment horizontal="center" vertical="center" wrapText="1"/>
    </xf>
    <xf numFmtId="0" fontId="71" fillId="5" borderId="17" xfId="0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165" fontId="72" fillId="0" borderId="17" xfId="0" applyNumberFormat="1" applyFont="1" applyBorder="1" applyAlignment="1">
      <alignment horizontal="center" vertical="center" wrapText="1"/>
    </xf>
    <xf numFmtId="4" fontId="72" fillId="0" borderId="17" xfId="0" applyNumberFormat="1" applyFont="1" applyBorder="1" applyAlignment="1">
      <alignment horizontal="center" vertical="center" wrapText="1"/>
    </xf>
    <xf numFmtId="4" fontId="72" fillId="34" borderId="17" xfId="0" applyNumberFormat="1" applyFont="1" applyFill="1" applyBorder="1" applyAlignment="1">
      <alignment horizontal="center" vertical="center" wrapText="1"/>
    </xf>
    <xf numFmtId="165" fontId="73" fillId="0" borderId="17" xfId="0" applyNumberFormat="1" applyFont="1" applyBorder="1" applyAlignment="1">
      <alignment horizontal="center" vertical="center" wrapText="1"/>
    </xf>
    <xf numFmtId="4" fontId="73" fillId="0" borderId="17" xfId="0" applyNumberFormat="1" applyFont="1" applyBorder="1" applyAlignment="1">
      <alignment horizontal="center" vertical="center" wrapText="1"/>
    </xf>
    <xf numFmtId="0" fontId="74" fillId="0" borderId="0" xfId="0" applyFont="1" applyAlignment="1" quotePrefix="1">
      <alignment horizontal="center" vertical="center" wrapText="1"/>
    </xf>
    <xf numFmtId="165" fontId="73" fillId="33" borderId="17" xfId="0" applyNumberFormat="1" applyFont="1" applyFill="1" applyBorder="1" applyAlignment="1">
      <alignment horizontal="center" vertical="center" wrapText="1"/>
    </xf>
    <xf numFmtId="4" fontId="73" fillId="33" borderId="17" xfId="0" applyNumberFormat="1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165" fontId="73" fillId="0" borderId="0" xfId="0" applyNumberFormat="1" applyFont="1" applyBorder="1" applyAlignment="1">
      <alignment horizontal="center" vertical="center" wrapText="1"/>
    </xf>
    <xf numFmtId="4" fontId="73" fillId="0" borderId="0" xfId="0" applyNumberFormat="1" applyFont="1" applyBorder="1" applyAlignment="1">
      <alignment horizontal="center" vertical="center" wrapText="1"/>
    </xf>
    <xf numFmtId="2" fontId="72" fillId="0" borderId="17" xfId="0" applyNumberFormat="1" applyFont="1" applyBorder="1" applyAlignment="1">
      <alignment horizontal="center" vertical="center" wrapText="1"/>
    </xf>
    <xf numFmtId="9" fontId="72" fillId="0" borderId="17" xfId="0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2" fontId="75" fillId="0" borderId="0" xfId="0" applyNumberFormat="1" applyFont="1" applyBorder="1" applyAlignment="1">
      <alignment horizontal="center" vertical="center" wrapText="1"/>
    </xf>
    <xf numFmtId="9" fontId="75" fillId="0" borderId="0" xfId="0" applyNumberFormat="1" applyFont="1" applyBorder="1" applyAlignment="1">
      <alignment horizontal="center" vertical="center" wrapText="1"/>
    </xf>
    <xf numFmtId="4" fontId="75" fillId="0" borderId="0" xfId="0" applyNumberFormat="1" applyFont="1" applyBorder="1" applyAlignment="1">
      <alignment horizontal="center" vertical="center" wrapText="1"/>
    </xf>
    <xf numFmtId="1" fontId="72" fillId="0" borderId="17" xfId="0" applyNumberFormat="1" applyFont="1" applyBorder="1" applyAlignment="1">
      <alignment horizontal="center" vertical="center" wrapText="1"/>
    </xf>
    <xf numFmtId="10" fontId="72" fillId="0" borderId="17" xfId="0" applyNumberFormat="1" applyFont="1" applyBorder="1" applyAlignment="1">
      <alignment horizontal="center" vertical="center" wrapText="1"/>
    </xf>
    <xf numFmtId="165" fontId="73" fillId="13" borderId="17" xfId="0" applyNumberFormat="1" applyFont="1" applyFill="1" applyBorder="1" applyAlignment="1">
      <alignment horizontal="center" vertical="center" wrapText="1"/>
    </xf>
    <xf numFmtId="4" fontId="73" fillId="13" borderId="17" xfId="0" applyNumberFormat="1" applyFont="1" applyFill="1" applyBorder="1" applyAlignment="1">
      <alignment horizontal="center" vertical="center" wrapText="1"/>
    </xf>
    <xf numFmtId="0" fontId="73" fillId="34" borderId="0" xfId="0" applyFont="1" applyFill="1" applyBorder="1" applyAlignment="1">
      <alignment horizontal="center" vertical="center" wrapText="1"/>
    </xf>
    <xf numFmtId="165" fontId="73" fillId="34" borderId="0" xfId="0" applyNumberFormat="1" applyFont="1" applyFill="1" applyBorder="1" applyAlignment="1">
      <alignment horizontal="center" vertical="center" wrapText="1"/>
    </xf>
    <xf numFmtId="4" fontId="73" fillId="34" borderId="0" xfId="0" applyNumberFormat="1" applyFont="1" applyFill="1" applyBorder="1" applyAlignment="1">
      <alignment horizontal="center" vertical="center" wrapText="1"/>
    </xf>
    <xf numFmtId="9" fontId="71" fillId="25" borderId="17" xfId="0" applyNumberFormat="1" applyFont="1" applyFill="1" applyBorder="1" applyAlignment="1" quotePrefix="1">
      <alignment horizontal="center" vertical="center" wrapText="1"/>
    </xf>
    <xf numFmtId="2" fontId="71" fillId="35" borderId="17" xfId="0" applyNumberFormat="1" applyFont="1" applyFill="1" applyBorder="1" applyAlignment="1" quotePrefix="1">
      <alignment horizontal="center" vertical="center" wrapText="1"/>
    </xf>
    <xf numFmtId="0" fontId="76" fillId="34" borderId="17" xfId="0" applyFont="1" applyFill="1" applyBorder="1" applyAlignment="1">
      <alignment horizontal="center" vertical="center" wrapText="1"/>
    </xf>
    <xf numFmtId="2" fontId="76" fillId="34" borderId="17" xfId="0" applyNumberFormat="1" applyFont="1" applyFill="1" applyBorder="1" applyAlignment="1">
      <alignment horizontal="center" vertical="center" wrapText="1"/>
    </xf>
    <xf numFmtId="0" fontId="76" fillId="34" borderId="17" xfId="0" applyFont="1" applyFill="1" applyBorder="1" applyAlignment="1" quotePrefix="1">
      <alignment horizontal="center" vertical="center" wrapText="1"/>
    </xf>
    <xf numFmtId="10" fontId="76" fillId="34" borderId="17" xfId="0" applyNumberFormat="1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10" fontId="72" fillId="0" borderId="17" xfId="0" applyNumberFormat="1" applyFont="1" applyFill="1" applyBorder="1" applyAlignment="1">
      <alignment horizontal="center" vertical="center" wrapText="1"/>
    </xf>
    <xf numFmtId="49" fontId="72" fillId="0" borderId="17" xfId="0" applyNumberFormat="1" applyFont="1" applyFill="1" applyBorder="1" applyAlignment="1">
      <alignment horizontal="center" vertical="center" wrapText="1"/>
    </xf>
    <xf numFmtId="49" fontId="73" fillId="0" borderId="17" xfId="0" applyNumberFormat="1" applyFont="1" applyFill="1" applyBorder="1" applyAlignment="1">
      <alignment horizontal="center" vertical="center" wrapText="1"/>
    </xf>
    <xf numFmtId="0" fontId="72" fillId="35" borderId="17" xfId="0" applyFont="1" applyFill="1" applyBorder="1" applyAlignment="1">
      <alignment horizontal="center" vertical="center" wrapText="1"/>
    </xf>
    <xf numFmtId="49" fontId="72" fillId="35" borderId="17" xfId="0" applyNumberFormat="1" applyFont="1" applyFill="1" applyBorder="1" applyAlignment="1">
      <alignment horizontal="center" vertical="center" wrapText="1"/>
    </xf>
    <xf numFmtId="49" fontId="73" fillId="35" borderId="13" xfId="0" applyNumberFormat="1" applyFont="1" applyFill="1" applyBorder="1" applyAlignment="1">
      <alignment horizontal="center" vertical="center" wrapText="1"/>
    </xf>
    <xf numFmtId="167" fontId="72" fillId="34" borderId="17" xfId="0" applyNumberFormat="1" applyFont="1" applyFill="1" applyBorder="1" applyAlignment="1">
      <alignment horizontal="center" vertical="center" wrapText="1"/>
    </xf>
    <xf numFmtId="167" fontId="73" fillId="34" borderId="17" xfId="0" applyNumberFormat="1" applyFont="1" applyFill="1" applyBorder="1" applyAlignment="1">
      <alignment horizontal="center" vertical="center" wrapText="1"/>
    </xf>
    <xf numFmtId="10" fontId="71" fillId="0" borderId="17" xfId="0" applyNumberFormat="1" applyFont="1" applyFill="1" applyBorder="1" applyAlignment="1">
      <alignment horizontal="center" vertical="center" wrapText="1"/>
    </xf>
    <xf numFmtId="0" fontId="77" fillId="0" borderId="0" xfId="0" applyFont="1" applyAlignment="1" quotePrefix="1">
      <alignment horizontal="center" vertical="center" wrapText="1"/>
    </xf>
    <xf numFmtId="4" fontId="71" fillId="0" borderId="17" xfId="0" applyNumberFormat="1" applyFont="1" applyBorder="1" applyAlignment="1">
      <alignment horizontal="center" vertical="center" wrapText="1"/>
    </xf>
    <xf numFmtId="0" fontId="72" fillId="10" borderId="17" xfId="0" applyFont="1" applyFill="1" applyBorder="1" applyAlignment="1">
      <alignment horizontal="center" vertical="center" wrapText="1"/>
    </xf>
    <xf numFmtId="4" fontId="72" fillId="10" borderId="17" xfId="0" applyNumberFormat="1" applyFont="1" applyFill="1" applyBorder="1" applyAlignment="1">
      <alignment horizontal="center" vertical="center" wrapText="1"/>
    </xf>
    <xf numFmtId="4" fontId="73" fillId="10" borderId="17" xfId="0" applyNumberFormat="1" applyFont="1" applyFill="1" applyBorder="1" applyAlignment="1">
      <alignment horizontal="center" vertical="center" wrapText="1"/>
    </xf>
    <xf numFmtId="0" fontId="71" fillId="0" borderId="0" xfId="0" applyFont="1" applyAlignment="1" quotePrefix="1">
      <alignment horizontal="center" vertical="center" wrapText="1"/>
    </xf>
    <xf numFmtId="0" fontId="78" fillId="34" borderId="17" xfId="0" applyFont="1" applyFill="1" applyBorder="1" applyAlignment="1" quotePrefix="1">
      <alignment horizontal="center" vertical="center" wrapText="1"/>
    </xf>
    <xf numFmtId="0" fontId="79" fillId="33" borderId="17" xfId="0" applyFont="1" applyFill="1" applyBorder="1" applyAlignment="1">
      <alignment horizontal="center" vertical="center" wrapText="1"/>
    </xf>
    <xf numFmtId="0" fontId="80" fillId="0" borderId="13" xfId="0" applyFont="1" applyBorder="1" applyAlignment="1">
      <alignment vertical="center"/>
    </xf>
    <xf numFmtId="9" fontId="80" fillId="33" borderId="17" xfId="49" applyFont="1" applyFill="1" applyBorder="1" applyAlignment="1">
      <alignment horizontal="center" vertical="center" wrapText="1"/>
    </xf>
    <xf numFmtId="2" fontId="80" fillId="33" borderId="17" xfId="0" applyNumberFormat="1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1" fontId="80" fillId="33" borderId="17" xfId="0" applyNumberFormat="1" applyFont="1" applyFill="1" applyBorder="1" applyAlignment="1">
      <alignment horizontal="center" vertical="center" wrapText="1"/>
    </xf>
    <xf numFmtId="0" fontId="80" fillId="33" borderId="17" xfId="0" applyFont="1" applyFill="1" applyBorder="1" applyAlignment="1">
      <alignment horizontal="center" vertical="center" wrapText="1"/>
    </xf>
    <xf numFmtId="4" fontId="82" fillId="35" borderId="17" xfId="0" applyNumberFormat="1" applyFont="1" applyFill="1" applyBorder="1" applyAlignment="1">
      <alignment horizontal="center" vertical="center" wrapText="1"/>
    </xf>
    <xf numFmtId="4" fontId="82" fillId="0" borderId="17" xfId="0" applyNumberFormat="1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left" vertical="center"/>
    </xf>
    <xf numFmtId="2" fontId="72" fillId="0" borderId="17" xfId="0" applyNumberFormat="1" applyFont="1" applyBorder="1" applyAlignment="1">
      <alignment horizontal="center" vertical="center" wrapText="1"/>
    </xf>
    <xf numFmtId="0" fontId="76" fillId="34" borderId="17" xfId="0" applyFont="1" applyFill="1" applyBorder="1" applyAlignment="1" quotePrefix="1">
      <alignment horizontal="center" vertical="center" wrapText="1"/>
    </xf>
    <xf numFmtId="4" fontId="72" fillId="34" borderId="17" xfId="0" applyNumberFormat="1" applyFont="1" applyFill="1" applyBorder="1" applyAlignment="1">
      <alignment horizontal="center" vertical="center" wrapText="1"/>
    </xf>
    <xf numFmtId="4" fontId="73" fillId="0" borderId="17" xfId="0" applyNumberFormat="1" applyFont="1" applyBorder="1" applyAlignment="1">
      <alignment horizontal="center" vertical="center" wrapText="1"/>
    </xf>
    <xf numFmtId="0" fontId="72" fillId="35" borderId="17" xfId="0" applyFont="1" applyFill="1" applyBorder="1" applyAlignment="1">
      <alignment horizontal="center" vertical="center" wrapText="1"/>
    </xf>
    <xf numFmtId="4" fontId="73" fillId="0" borderId="17" xfId="0" applyNumberFormat="1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35" borderId="17" xfId="0" applyFont="1" applyFill="1" applyBorder="1" applyAlignment="1">
      <alignment horizontal="center" vertical="center" wrapText="1"/>
    </xf>
    <xf numFmtId="0" fontId="76" fillId="34" borderId="17" xfId="0" applyFont="1" applyFill="1" applyBorder="1" applyAlignment="1" quotePrefix="1">
      <alignment horizontal="center" vertical="center" wrapText="1"/>
    </xf>
    <xf numFmtId="4" fontId="72" fillId="34" borderId="17" xfId="0" applyNumberFormat="1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left" vertical="center"/>
    </xf>
    <xf numFmtId="2" fontId="72" fillId="0" borderId="17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4" fontId="80" fillId="36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83" fillId="36" borderId="17" xfId="0" applyNumberFormat="1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4" fontId="0" fillId="0" borderId="17" xfId="0" applyNumberFormat="1" applyBorder="1" applyAlignment="1">
      <alignment/>
    </xf>
    <xf numFmtId="0" fontId="0" fillId="33" borderId="18" xfId="0" applyFill="1" applyBorder="1" applyAlignment="1">
      <alignment horizontal="center"/>
    </xf>
    <xf numFmtId="4" fontId="16" fillId="0" borderId="17" xfId="47" applyNumberFormat="1" applyFont="1" applyFill="1" applyBorder="1" applyAlignment="1">
      <alignment horizontal="right" vertical="center"/>
      <protection/>
    </xf>
    <xf numFmtId="0" fontId="16" fillId="0" borderId="17" xfId="47" applyFont="1" applyFill="1" applyBorder="1" applyAlignment="1">
      <alignment horizontal="center" vertical="center"/>
      <protection/>
    </xf>
    <xf numFmtId="0" fontId="17" fillId="37" borderId="17" xfId="47" applyFont="1" applyFill="1" applyBorder="1" applyAlignment="1">
      <alignment horizontal="center" vertical="center"/>
      <protection/>
    </xf>
    <xf numFmtId="4" fontId="16" fillId="38" borderId="17" xfId="47" applyNumberFormat="1" applyFont="1" applyFill="1" applyBorder="1" applyAlignment="1">
      <alignment horizontal="right" vertical="center"/>
      <protection/>
    </xf>
    <xf numFmtId="4" fontId="16" fillId="38" borderId="17" xfId="47" applyNumberFormat="1" applyFont="1" applyFill="1" applyBorder="1" applyAlignment="1">
      <alignment horizontal="right" vertical="center" wrapText="1"/>
      <protection/>
    </xf>
    <xf numFmtId="0" fontId="15" fillId="37" borderId="17" xfId="47" applyFont="1" applyFill="1" applyBorder="1" applyAlignment="1">
      <alignment horizontal="center" vertical="center"/>
      <protection/>
    </xf>
    <xf numFmtId="4" fontId="16" fillId="0" borderId="17" xfId="47" applyNumberFormat="1" applyFont="1" applyFill="1" applyBorder="1" applyAlignment="1">
      <alignment horizontal="right" vertical="center" wrapText="1"/>
      <protection/>
    </xf>
    <xf numFmtId="49" fontId="16" fillId="0" borderId="17" xfId="47" applyNumberFormat="1" applyFont="1" applyBorder="1" applyAlignment="1">
      <alignment horizontal="center" vertical="center" wrapText="1"/>
      <protection/>
    </xf>
    <xf numFmtId="0" fontId="16" fillId="37" borderId="13" xfId="47" applyFont="1" applyFill="1" applyBorder="1" applyAlignment="1">
      <alignment horizontal="center" vertical="center" wrapText="1"/>
      <protection/>
    </xf>
    <xf numFmtId="4" fontId="16" fillId="14" borderId="17" xfId="47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4" fontId="16" fillId="0" borderId="13" xfId="47" applyNumberFormat="1" applyFont="1" applyBorder="1" applyAlignment="1">
      <alignment horizontal="right" vertical="center" wrapText="1"/>
      <protection/>
    </xf>
    <xf numFmtId="4" fontId="16" fillId="14" borderId="13" xfId="47" applyNumberFormat="1" applyFont="1" applyFill="1" applyBorder="1" applyAlignment="1">
      <alignment horizontal="right" vertical="center" wrapText="1"/>
      <protection/>
    </xf>
    <xf numFmtId="4" fontId="16" fillId="37" borderId="13" xfId="47" applyNumberFormat="1" applyFont="1" applyFill="1" applyBorder="1" applyAlignment="1">
      <alignment horizontal="right" vertical="center" wrapText="1"/>
      <protection/>
    </xf>
    <xf numFmtId="0" fontId="0" fillId="33" borderId="19" xfId="0" applyFill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39" borderId="20" xfId="0" applyNumberFormat="1" applyFill="1" applyBorder="1" applyAlignment="1">
      <alignment/>
    </xf>
    <xf numFmtId="0" fontId="0" fillId="0" borderId="17" xfId="0" applyBorder="1" applyAlignment="1">
      <alignment/>
    </xf>
    <xf numFmtId="0" fontId="21" fillId="0" borderId="21" xfId="0" applyFont="1" applyBorder="1" applyAlignment="1">
      <alignment/>
    </xf>
    <xf numFmtId="168" fontId="0" fillId="14" borderId="17" xfId="0" applyNumberFormat="1" applyFill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39" borderId="20" xfId="0" applyNumberFormat="1" applyFill="1" applyBorder="1" applyAlignment="1">
      <alignment horizontal="center"/>
    </xf>
    <xf numFmtId="4" fontId="0" fillId="39" borderId="23" xfId="0" applyNumberFormat="1" applyFill="1" applyBorder="1" applyAlignment="1">
      <alignment/>
    </xf>
    <xf numFmtId="0" fontId="72" fillId="10" borderId="13" xfId="0" applyFont="1" applyFill="1" applyBorder="1" applyAlignment="1">
      <alignment horizontal="left" vertical="center" wrapText="1"/>
    </xf>
    <xf numFmtId="0" fontId="72" fillId="10" borderId="16" xfId="0" applyFont="1" applyFill="1" applyBorder="1" applyAlignment="1">
      <alignment horizontal="left" vertical="center" wrapText="1"/>
    </xf>
    <xf numFmtId="0" fontId="72" fillId="10" borderId="15" xfId="0" applyFont="1" applyFill="1" applyBorder="1" applyAlignment="1">
      <alignment horizontal="left" vertical="center" wrapText="1"/>
    </xf>
    <xf numFmtId="0" fontId="72" fillId="0" borderId="13" xfId="0" applyFont="1" applyBorder="1" applyAlignment="1">
      <alignment horizontal="left" vertical="center" wrapText="1"/>
    </xf>
    <xf numFmtId="0" fontId="72" fillId="0" borderId="16" xfId="0" applyFont="1" applyBorder="1" applyAlignment="1">
      <alignment horizontal="left" vertical="center" wrapText="1"/>
    </xf>
    <xf numFmtId="0" fontId="72" fillId="0" borderId="15" xfId="0" applyFont="1" applyBorder="1" applyAlignment="1">
      <alignment horizontal="left" vertical="center" wrapText="1"/>
    </xf>
    <xf numFmtId="0" fontId="73" fillId="13" borderId="13" xfId="0" applyFont="1" applyFill="1" applyBorder="1" applyAlignment="1">
      <alignment horizontal="center" vertical="center" wrapText="1"/>
    </xf>
    <xf numFmtId="0" fontId="73" fillId="13" borderId="16" xfId="0" applyFont="1" applyFill="1" applyBorder="1" applyAlignment="1">
      <alignment horizontal="center" vertical="center" wrapText="1"/>
    </xf>
    <xf numFmtId="0" fontId="73" fillId="13" borderId="15" xfId="0" applyFont="1" applyFill="1" applyBorder="1" applyAlignment="1">
      <alignment horizontal="center" vertical="center" wrapText="1"/>
    </xf>
    <xf numFmtId="0" fontId="71" fillId="40" borderId="13" xfId="0" applyFont="1" applyFill="1" applyBorder="1" applyAlignment="1">
      <alignment horizontal="center" vertical="center" wrapText="1"/>
    </xf>
    <xf numFmtId="0" fontId="71" fillId="40" borderId="16" xfId="0" applyFont="1" applyFill="1" applyBorder="1" applyAlignment="1">
      <alignment horizontal="center" vertical="center" wrapText="1"/>
    </xf>
    <xf numFmtId="0" fontId="71" fillId="40" borderId="15" xfId="0" applyFont="1" applyFill="1" applyBorder="1" applyAlignment="1">
      <alignment horizontal="center" vertical="center" wrapText="1"/>
    </xf>
    <xf numFmtId="0" fontId="73" fillId="10" borderId="13" xfId="0" applyFont="1" applyFill="1" applyBorder="1" applyAlignment="1">
      <alignment horizontal="center" vertical="center" wrapText="1"/>
    </xf>
    <xf numFmtId="0" fontId="73" fillId="10" borderId="16" xfId="0" applyFont="1" applyFill="1" applyBorder="1" applyAlignment="1">
      <alignment horizontal="center" vertical="center" wrapText="1"/>
    </xf>
    <xf numFmtId="0" fontId="73" fillId="10" borderId="15" xfId="0" applyFont="1" applyFill="1" applyBorder="1" applyAlignment="1">
      <alignment horizontal="center" vertical="center" wrapText="1"/>
    </xf>
    <xf numFmtId="0" fontId="72" fillId="10" borderId="13" xfId="0" applyFont="1" applyFill="1" applyBorder="1" applyAlignment="1">
      <alignment horizontal="center" vertical="center" wrapText="1"/>
    </xf>
    <xf numFmtId="0" fontId="72" fillId="10" borderId="16" xfId="0" applyFont="1" applyFill="1" applyBorder="1" applyAlignment="1">
      <alignment horizontal="center" vertical="center" wrapText="1"/>
    </xf>
    <xf numFmtId="0" fontId="72" fillId="10" borderId="15" xfId="0" applyFont="1" applyFill="1" applyBorder="1" applyAlignment="1">
      <alignment horizontal="center" vertical="center" wrapText="1"/>
    </xf>
    <xf numFmtId="0" fontId="71" fillId="10" borderId="13" xfId="0" applyFont="1" applyFill="1" applyBorder="1" applyAlignment="1">
      <alignment horizontal="center" vertical="center" wrapText="1"/>
    </xf>
    <xf numFmtId="0" fontId="71" fillId="10" borderId="16" xfId="0" applyFont="1" applyFill="1" applyBorder="1" applyAlignment="1">
      <alignment horizontal="center" vertical="center" wrapText="1"/>
    </xf>
    <xf numFmtId="0" fontId="71" fillId="10" borderId="15" xfId="0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left" vertical="center" wrapText="1"/>
    </xf>
    <xf numFmtId="0" fontId="78" fillId="34" borderId="17" xfId="0" applyFont="1" applyFill="1" applyBorder="1" applyAlignment="1">
      <alignment horizontal="left" vertical="center" wrapText="1"/>
    </xf>
    <xf numFmtId="10" fontId="71" fillId="35" borderId="17" xfId="0" applyNumberFormat="1" applyFont="1" applyFill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71" fillId="11" borderId="13" xfId="0" applyFont="1" applyFill="1" applyBorder="1" applyAlignment="1">
      <alignment horizontal="center" vertical="center" wrapText="1"/>
    </xf>
    <xf numFmtId="0" fontId="71" fillId="11" borderId="16" xfId="0" applyFont="1" applyFill="1" applyBorder="1" applyAlignment="1">
      <alignment horizontal="center" vertical="center" wrapText="1"/>
    </xf>
    <xf numFmtId="0" fontId="71" fillId="11" borderId="15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 quotePrefix="1">
      <alignment horizontal="left" vertical="center" wrapText="1"/>
    </xf>
    <xf numFmtId="0" fontId="71" fillId="0" borderId="15" xfId="0" applyFont="1" applyFill="1" applyBorder="1" applyAlignment="1" quotePrefix="1">
      <alignment horizontal="left" vertical="center" wrapText="1"/>
    </xf>
    <xf numFmtId="10" fontId="72" fillId="35" borderId="17" xfId="0" applyNumberFormat="1" applyFont="1" applyFill="1" applyBorder="1" applyAlignment="1">
      <alignment horizontal="center" vertical="center" wrapText="1"/>
    </xf>
    <xf numFmtId="0" fontId="76" fillId="35" borderId="13" xfId="0" applyFont="1" applyFill="1" applyBorder="1" applyAlignment="1" quotePrefix="1">
      <alignment horizontal="left" vertical="center" wrapText="1"/>
    </xf>
    <xf numFmtId="0" fontId="76" fillId="35" borderId="15" xfId="0" applyFont="1" applyFill="1" applyBorder="1" applyAlignment="1" quotePrefix="1">
      <alignment horizontal="left" vertical="center" wrapText="1"/>
    </xf>
    <xf numFmtId="0" fontId="76" fillId="0" borderId="13" xfId="0" applyFont="1" applyBorder="1" applyAlignment="1" quotePrefix="1">
      <alignment horizontal="left" vertical="center" wrapText="1"/>
    </xf>
    <xf numFmtId="0" fontId="76" fillId="0" borderId="15" xfId="0" applyFont="1" applyBorder="1" applyAlignment="1" quotePrefix="1">
      <alignment horizontal="left" vertical="center" wrapText="1"/>
    </xf>
    <xf numFmtId="0" fontId="72" fillId="0" borderId="13" xfId="0" applyFont="1" applyBorder="1" applyAlignment="1" quotePrefix="1">
      <alignment horizontal="center" vertical="center" wrapText="1"/>
    </xf>
    <xf numFmtId="0" fontId="72" fillId="0" borderId="15" xfId="0" applyFont="1" applyBorder="1" applyAlignment="1" quotePrefix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35" borderId="17" xfId="0" applyFont="1" applyFill="1" applyBorder="1" applyAlignment="1">
      <alignment horizontal="center" vertical="center" wrapText="1"/>
    </xf>
    <xf numFmtId="4" fontId="72" fillId="0" borderId="13" xfId="0" applyNumberFormat="1" applyFont="1" applyBorder="1" applyAlignment="1">
      <alignment horizontal="center" vertical="center" wrapText="1"/>
    </xf>
    <xf numFmtId="4" fontId="72" fillId="0" borderId="15" xfId="0" applyNumberFormat="1" applyFont="1" applyBorder="1" applyAlignment="1">
      <alignment horizontal="center" vertical="center" wrapText="1"/>
    </xf>
    <xf numFmtId="4" fontId="73" fillId="0" borderId="17" xfId="0" applyNumberFormat="1" applyFont="1" applyBorder="1" applyAlignment="1">
      <alignment horizontal="center" vertical="center" wrapText="1"/>
    </xf>
    <xf numFmtId="4" fontId="73" fillId="0" borderId="13" xfId="0" applyNumberFormat="1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 wrapText="1"/>
    </xf>
    <xf numFmtId="0" fontId="85" fillId="0" borderId="21" xfId="0" applyFont="1" applyBorder="1" applyAlignment="1">
      <alignment horizontal="left" vertical="center" wrapText="1"/>
    </xf>
    <xf numFmtId="0" fontId="73" fillId="35" borderId="13" xfId="0" applyFont="1" applyFill="1" applyBorder="1" applyAlignment="1" quotePrefix="1">
      <alignment horizontal="center" vertical="center" wrapText="1"/>
    </xf>
    <xf numFmtId="0" fontId="73" fillId="35" borderId="16" xfId="0" applyFont="1" applyFill="1" applyBorder="1" applyAlignment="1" quotePrefix="1">
      <alignment horizontal="center" vertical="center" wrapText="1"/>
    </xf>
    <xf numFmtId="0" fontId="73" fillId="35" borderId="15" xfId="0" applyFont="1" applyFill="1" applyBorder="1" applyAlignment="1" quotePrefix="1">
      <alignment horizontal="center" vertical="center" wrapText="1"/>
    </xf>
    <xf numFmtId="0" fontId="71" fillId="40" borderId="17" xfId="0" applyFont="1" applyFill="1" applyBorder="1" applyAlignment="1">
      <alignment horizontal="center" vertical="center" wrapText="1"/>
    </xf>
    <xf numFmtId="0" fontId="86" fillId="5" borderId="13" xfId="0" applyFont="1" applyFill="1" applyBorder="1" applyAlignment="1">
      <alignment horizontal="center" vertical="center" wrapText="1"/>
    </xf>
    <xf numFmtId="0" fontId="86" fillId="5" borderId="16" xfId="0" applyFont="1" applyFill="1" applyBorder="1" applyAlignment="1">
      <alignment horizontal="center" vertical="center" wrapText="1"/>
    </xf>
    <xf numFmtId="0" fontId="86" fillId="5" borderId="15" xfId="0" applyFont="1" applyFill="1" applyBorder="1" applyAlignment="1">
      <alignment horizontal="center" vertical="center" wrapText="1"/>
    </xf>
    <xf numFmtId="0" fontId="71" fillId="25" borderId="17" xfId="0" applyFont="1" applyFill="1" applyBorder="1" applyAlignment="1" quotePrefix="1">
      <alignment horizontal="center" vertical="center" wrapText="1"/>
    </xf>
    <xf numFmtId="0" fontId="76" fillId="34" borderId="17" xfId="0" applyFont="1" applyFill="1" applyBorder="1" applyAlignment="1" quotePrefix="1">
      <alignment horizontal="center" vertical="center" wrapText="1"/>
    </xf>
    <xf numFmtId="4" fontId="72" fillId="34" borderId="17" xfId="0" applyNumberFormat="1" applyFont="1" applyFill="1" applyBorder="1" applyAlignment="1">
      <alignment horizontal="center" vertical="center" wrapText="1"/>
    </xf>
    <xf numFmtId="0" fontId="73" fillId="13" borderId="17" xfId="0" applyFont="1" applyFill="1" applyBorder="1" applyAlignment="1">
      <alignment horizontal="center" vertical="center" wrapText="1"/>
    </xf>
    <xf numFmtId="0" fontId="87" fillId="0" borderId="21" xfId="0" applyFont="1" applyBorder="1" applyAlignment="1">
      <alignment horizontal="left" vertical="center" wrapText="1"/>
    </xf>
    <xf numFmtId="0" fontId="88" fillId="0" borderId="12" xfId="0" applyFont="1" applyBorder="1" applyAlignment="1">
      <alignment horizontal="left" vertical="center" wrapText="1"/>
    </xf>
    <xf numFmtId="0" fontId="71" fillId="25" borderId="13" xfId="0" applyFont="1" applyFill="1" applyBorder="1" applyAlignment="1">
      <alignment vertical="top" wrapText="1"/>
    </xf>
    <xf numFmtId="0" fontId="71" fillId="25" borderId="16" xfId="0" applyFont="1" applyFill="1" applyBorder="1" applyAlignment="1" quotePrefix="1">
      <alignment vertical="top" wrapText="1"/>
    </xf>
    <xf numFmtId="0" fontId="71" fillId="25" borderId="15" xfId="0" applyFont="1" applyFill="1" applyBorder="1" applyAlignment="1" quotePrefix="1">
      <alignment vertical="top" wrapText="1"/>
    </xf>
    <xf numFmtId="0" fontId="8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2" fillId="0" borderId="13" xfId="0" applyFont="1" applyBorder="1" applyAlignment="1">
      <alignment horizontal="left" vertical="center"/>
    </xf>
    <xf numFmtId="0" fontId="72" fillId="0" borderId="16" xfId="0" applyFont="1" applyBorder="1" applyAlignment="1">
      <alignment horizontal="left" vertical="center"/>
    </xf>
    <xf numFmtId="0" fontId="72" fillId="0" borderId="15" xfId="0" applyFont="1" applyBorder="1" applyAlignment="1">
      <alignment horizontal="left" vertical="center"/>
    </xf>
    <xf numFmtId="166" fontId="72" fillId="0" borderId="17" xfId="0" applyNumberFormat="1" applyFont="1" applyBorder="1" applyAlignment="1">
      <alignment horizontal="center" vertical="center" wrapText="1"/>
    </xf>
    <xf numFmtId="0" fontId="73" fillId="35" borderId="17" xfId="0" applyFont="1" applyFill="1" applyBorder="1" applyAlignment="1">
      <alignment horizontal="center" vertical="center" wrapText="1"/>
    </xf>
    <xf numFmtId="2" fontId="72" fillId="0" borderId="17" xfId="0" applyNumberFormat="1" applyFont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21" xfId="0" applyFont="1" applyBorder="1" applyAlignment="1">
      <alignment horizontal="left" vertical="center" wrapText="1"/>
    </xf>
    <xf numFmtId="0" fontId="84" fillId="0" borderId="16" xfId="0" applyFont="1" applyBorder="1" applyAlignment="1">
      <alignment horizontal="left" vertical="center" wrapText="1"/>
    </xf>
    <xf numFmtId="0" fontId="84" fillId="0" borderId="16" xfId="0" applyFont="1" applyBorder="1" applyAlignment="1">
      <alignment horizontal="justify" vertical="center" wrapText="1"/>
    </xf>
    <xf numFmtId="0" fontId="72" fillId="0" borderId="24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left" vertical="center" wrapText="1"/>
    </xf>
    <xf numFmtId="0" fontId="72" fillId="0" borderId="21" xfId="0" applyFont="1" applyBorder="1" applyAlignment="1">
      <alignment horizontal="left" vertical="center" wrapText="1"/>
    </xf>
    <xf numFmtId="0" fontId="72" fillId="0" borderId="25" xfId="0" applyFont="1" applyBorder="1" applyAlignment="1">
      <alignment horizontal="left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164" fontId="81" fillId="34" borderId="17" xfId="0" applyNumberFormat="1" applyFont="1" applyFill="1" applyBorder="1" applyAlignment="1">
      <alignment horizontal="center" vertical="center" wrapText="1"/>
    </xf>
    <xf numFmtId="0" fontId="90" fillId="35" borderId="17" xfId="0" applyFont="1" applyFill="1" applyBorder="1" applyAlignment="1">
      <alignment horizontal="center" vertical="center" wrapText="1"/>
    </xf>
    <xf numFmtId="0" fontId="83" fillId="0" borderId="13" xfId="0" applyFont="1" applyBorder="1" applyAlignment="1">
      <alignment horizontal="left" vertical="center" wrapText="1"/>
    </xf>
    <xf numFmtId="0" fontId="83" fillId="0" borderId="16" xfId="0" applyFont="1" applyBorder="1" applyAlignment="1">
      <alignment horizontal="left" vertical="center" wrapText="1"/>
    </xf>
    <xf numFmtId="0" fontId="83" fillId="0" borderId="15" xfId="0" applyFont="1" applyBorder="1" applyAlignment="1">
      <alignment horizontal="left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164" fontId="91" fillId="34" borderId="0" xfId="0" applyNumberFormat="1" applyFont="1" applyFill="1" applyBorder="1" applyAlignment="1">
      <alignment horizontal="center" vertical="center" wrapText="1"/>
    </xf>
    <xf numFmtId="0" fontId="16" fillId="14" borderId="16" xfId="47" applyFont="1" applyFill="1" applyBorder="1" applyAlignment="1">
      <alignment horizontal="left" vertical="center" wrapText="1"/>
      <protection/>
    </xf>
    <xf numFmtId="0" fontId="16" fillId="0" borderId="16" xfId="47" applyFont="1" applyBorder="1" applyAlignment="1">
      <alignment horizontal="left" vertical="center" wrapText="1"/>
      <protection/>
    </xf>
    <xf numFmtId="49" fontId="16" fillId="37" borderId="13" xfId="47" applyNumberFormat="1" applyFont="1" applyFill="1" applyBorder="1" applyAlignment="1">
      <alignment horizontal="right" vertical="center" wrapText="1"/>
      <protection/>
    </xf>
    <xf numFmtId="0" fontId="14" fillId="37" borderId="16" xfId="47" applyFill="1" applyBorder="1" applyAlignment="1">
      <alignment horizontal="right" vertical="center" wrapText="1"/>
      <protection/>
    </xf>
    <xf numFmtId="0" fontId="17" fillId="37" borderId="13" xfId="47" applyFont="1" applyFill="1" applyBorder="1" applyAlignment="1">
      <alignment horizontal="center" vertical="center" wrapText="1"/>
      <protection/>
    </xf>
    <xf numFmtId="0" fontId="18" fillId="0" borderId="16" xfId="47" applyFont="1" applyBorder="1" applyAlignment="1">
      <alignment vertical="center" wrapText="1"/>
      <protection/>
    </xf>
    <xf numFmtId="0" fontId="70" fillId="0" borderId="27" xfId="0" applyFont="1" applyBorder="1" applyAlignment="1">
      <alignment horizontal="center" wrapText="1"/>
    </xf>
    <xf numFmtId="0" fontId="70" fillId="0" borderId="28" xfId="0" applyFont="1" applyBorder="1" applyAlignment="1">
      <alignment horizontal="center" wrapText="1"/>
    </xf>
    <xf numFmtId="0" fontId="70" fillId="0" borderId="29" xfId="0" applyFont="1" applyBorder="1" applyAlignment="1">
      <alignment horizontal="center" wrapText="1"/>
    </xf>
    <xf numFmtId="0" fontId="70" fillId="0" borderId="30" xfId="0" applyFont="1" applyBorder="1" applyAlignment="1">
      <alignment horizontal="center" wrapText="1"/>
    </xf>
    <xf numFmtId="4" fontId="0" fillId="0" borderId="14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9" borderId="29" xfId="0" applyFill="1" applyBorder="1" applyAlignment="1">
      <alignment horizontal="left"/>
    </xf>
    <xf numFmtId="0" fontId="0" fillId="39" borderId="17" xfId="0" applyFill="1" applyBorder="1" applyAlignment="1">
      <alignment horizontal="left"/>
    </xf>
    <xf numFmtId="0" fontId="70" fillId="39" borderId="34" xfId="0" applyFont="1" applyFill="1" applyBorder="1" applyAlignment="1">
      <alignment horizontal="left"/>
    </xf>
    <xf numFmtId="0" fontId="70" fillId="39" borderId="23" xfId="0" applyFont="1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6" fillId="14" borderId="13" xfId="47" applyFont="1" applyFill="1" applyBorder="1" applyAlignment="1">
      <alignment horizontal="right" vertical="center"/>
      <protection/>
    </xf>
    <xf numFmtId="0" fontId="14" fillId="14" borderId="16" xfId="47" applyFill="1" applyBorder="1" applyAlignment="1">
      <alignment horizontal="right" vertical="center"/>
      <protection/>
    </xf>
    <xf numFmtId="0" fontId="14" fillId="14" borderId="15" xfId="47" applyFill="1" applyBorder="1" applyAlignment="1">
      <alignment horizontal="right" vertical="center"/>
      <protection/>
    </xf>
    <xf numFmtId="0" fontId="0" fillId="14" borderId="24" xfId="0" applyFill="1" applyBorder="1" applyAlignment="1">
      <alignment horizontal="center" wrapText="1"/>
    </xf>
    <xf numFmtId="0" fontId="0" fillId="14" borderId="10" xfId="0" applyFill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0" fontId="19" fillId="41" borderId="13" xfId="47" applyFont="1" applyFill="1" applyBorder="1" applyAlignment="1">
      <alignment horizontal="center" vertical="center"/>
      <protection/>
    </xf>
    <xf numFmtId="0" fontId="14" fillId="41" borderId="16" xfId="47" applyFill="1" applyBorder="1" applyAlignment="1">
      <alignment horizontal="center" vertical="center"/>
      <protection/>
    </xf>
    <xf numFmtId="0" fontId="14" fillId="41" borderId="15" xfId="47" applyFill="1" applyBorder="1" applyAlignment="1">
      <alignment horizontal="center" vertical="center"/>
      <protection/>
    </xf>
    <xf numFmtId="0" fontId="17" fillId="37" borderId="16" xfId="47" applyFont="1" applyFill="1" applyBorder="1" applyAlignment="1">
      <alignment horizontal="center" vertical="center" wrapText="1"/>
      <protection/>
    </xf>
    <xf numFmtId="0" fontId="16" fillId="0" borderId="13" xfId="47" applyFont="1" applyBorder="1" applyAlignment="1">
      <alignment horizontal="left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6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view="pageBreakPreview" zoomScale="130" zoomScaleNormal="130" zoomScaleSheetLayoutView="130" zoomScalePageLayoutView="0" workbookViewId="0" topLeftCell="A4">
      <selection activeCell="H13" sqref="H13"/>
    </sheetView>
  </sheetViews>
  <sheetFormatPr defaultColWidth="9.140625" defaultRowHeight="15"/>
  <cols>
    <col min="4" max="4" width="11.28125" style="0" customWidth="1"/>
    <col min="7" max="7" width="11.28125" style="0" customWidth="1"/>
    <col min="9" max="9" width="13.28125" style="0" customWidth="1"/>
    <col min="11" max="11" width="15.421875" style="0" customWidth="1"/>
  </cols>
  <sheetData>
    <row r="1" spans="1:9" ht="30" customHeight="1">
      <c r="A1" s="215" t="s">
        <v>173</v>
      </c>
      <c r="B1" s="215"/>
      <c r="C1" s="215"/>
      <c r="D1" s="215"/>
      <c r="E1" s="215"/>
      <c r="F1" s="215"/>
      <c r="G1" s="215"/>
      <c r="H1" s="215"/>
      <c r="I1" s="215"/>
    </row>
    <row r="2" spans="1:9" ht="30" customHeight="1">
      <c r="A2" s="215" t="s">
        <v>0</v>
      </c>
      <c r="B2" s="215"/>
      <c r="C2" s="216" t="s">
        <v>207</v>
      </c>
      <c r="D2" s="216"/>
      <c r="E2" s="217" t="s">
        <v>154</v>
      </c>
      <c r="F2" s="217"/>
      <c r="G2" s="217"/>
      <c r="H2" s="217"/>
      <c r="I2" s="217"/>
    </row>
    <row r="3" spans="1:9" ht="31.5">
      <c r="A3" s="215" t="s">
        <v>1</v>
      </c>
      <c r="B3" s="215"/>
      <c r="C3" s="72" t="s">
        <v>208</v>
      </c>
      <c r="D3" s="1"/>
      <c r="E3" s="2" t="s">
        <v>2</v>
      </c>
      <c r="F3" s="72" t="s">
        <v>167</v>
      </c>
      <c r="G3" s="1"/>
      <c r="H3" s="1"/>
      <c r="I3" s="1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8.75" customHeight="1">
      <c r="A5" s="4" t="s">
        <v>3</v>
      </c>
      <c r="B5" s="5"/>
      <c r="C5" s="5"/>
      <c r="D5" s="218" t="s">
        <v>172</v>
      </c>
      <c r="E5" s="219"/>
      <c r="F5" s="220"/>
      <c r="G5" s="214" t="s">
        <v>4</v>
      </c>
      <c r="H5" s="214"/>
      <c r="I5" s="68">
        <v>180</v>
      </c>
    </row>
    <row r="6" spans="1:9" ht="15.75" customHeight="1">
      <c r="A6" s="6" t="s">
        <v>5</v>
      </c>
      <c r="B6" s="7"/>
      <c r="C6" s="8"/>
      <c r="D6" s="69" t="s">
        <v>168</v>
      </c>
      <c r="E6" s="10"/>
      <c r="F6" s="11"/>
      <c r="G6" s="214" t="s">
        <v>6</v>
      </c>
      <c r="H6" s="12" t="s">
        <v>7</v>
      </c>
      <c r="I6" s="13">
        <v>0.2</v>
      </c>
    </row>
    <row r="7" spans="1:9" ht="22.5">
      <c r="A7" s="9" t="s">
        <v>8</v>
      </c>
      <c r="B7" s="14"/>
      <c r="C7" s="8"/>
      <c r="D7" s="69" t="s">
        <v>169</v>
      </c>
      <c r="E7" s="10"/>
      <c r="F7" s="11"/>
      <c r="G7" s="214"/>
      <c r="H7" s="12" t="s">
        <v>9</v>
      </c>
      <c r="I7" s="73">
        <v>0</v>
      </c>
    </row>
    <row r="8" spans="1:9" ht="15.75" customHeight="1">
      <c r="A8" s="9" t="s">
        <v>10</v>
      </c>
      <c r="B8" s="14"/>
      <c r="C8" s="8"/>
      <c r="D8" s="69"/>
      <c r="E8" s="10"/>
      <c r="F8" s="11"/>
      <c r="G8" s="214"/>
      <c r="H8" s="12" t="s">
        <v>11</v>
      </c>
      <c r="I8" s="13">
        <v>0.4</v>
      </c>
    </row>
    <row r="9" spans="1:9" ht="22.5">
      <c r="A9" s="9" t="s">
        <v>12</v>
      </c>
      <c r="B9" s="14"/>
      <c r="C9" s="8"/>
      <c r="D9" s="16" t="s">
        <v>13</v>
      </c>
      <c r="E9" s="10"/>
      <c r="F9" s="11"/>
      <c r="G9" s="214"/>
      <c r="H9" s="12" t="s">
        <v>9</v>
      </c>
      <c r="I9" s="74">
        <v>0</v>
      </c>
    </row>
    <row r="10" spans="1:9" ht="15">
      <c r="A10" s="166" t="s">
        <v>155</v>
      </c>
      <c r="B10" s="166"/>
      <c r="C10" s="166"/>
      <c r="D10" s="166"/>
      <c r="E10" s="166"/>
      <c r="F10" s="166"/>
      <c r="G10" s="69"/>
      <c r="H10" s="12">
        <v>220</v>
      </c>
      <c r="I10" s="96">
        <v>1265.63</v>
      </c>
    </row>
    <row r="11" spans="1:9" ht="15">
      <c r="A11" s="167" t="s">
        <v>14</v>
      </c>
      <c r="B11" s="221"/>
      <c r="C11" s="221"/>
      <c r="D11" s="221"/>
      <c r="E11" s="221"/>
      <c r="F11" s="221"/>
      <c r="G11" s="12" t="str">
        <f>D9</f>
        <v>Porto Alegre</v>
      </c>
      <c r="H11" s="12" t="s">
        <v>15</v>
      </c>
      <c r="I11" s="70">
        <v>0.05</v>
      </c>
    </row>
    <row r="12" spans="1:9" ht="22.5">
      <c r="A12" s="222" t="s">
        <v>16</v>
      </c>
      <c r="B12" s="223"/>
      <c r="C12" s="223"/>
      <c r="D12" s="223"/>
      <c r="E12" s="223"/>
      <c r="F12" s="223"/>
      <c r="G12" s="214" t="s">
        <v>17</v>
      </c>
      <c r="H12" s="12" t="s">
        <v>18</v>
      </c>
      <c r="I12" s="71">
        <v>4.8</v>
      </c>
    </row>
    <row r="13" spans="1:9" ht="15">
      <c r="A13" s="224"/>
      <c r="B13" s="225"/>
      <c r="C13" s="225"/>
      <c r="D13" s="225"/>
      <c r="E13" s="225"/>
      <c r="F13" s="225"/>
      <c r="G13" s="214"/>
      <c r="H13" s="12" t="s">
        <v>19</v>
      </c>
      <c r="I13" s="12">
        <v>22</v>
      </c>
    </row>
    <row r="14" spans="1:9" ht="15">
      <c r="A14" s="224"/>
      <c r="B14" s="225"/>
      <c r="C14" s="225"/>
      <c r="D14" s="225"/>
      <c r="E14" s="225"/>
      <c r="F14" s="225"/>
      <c r="G14" s="214"/>
      <c r="H14" s="12" t="s">
        <v>20</v>
      </c>
      <c r="I14" s="12">
        <v>2</v>
      </c>
    </row>
    <row r="15" spans="1:9" ht="15">
      <c r="A15" s="226"/>
      <c r="B15" s="227"/>
      <c r="C15" s="227"/>
      <c r="D15" s="227"/>
      <c r="E15" s="227"/>
      <c r="F15" s="227"/>
      <c r="G15" s="214"/>
      <c r="H15" s="12" t="s">
        <v>21</v>
      </c>
      <c r="I15" s="13">
        <v>0.06</v>
      </c>
    </row>
    <row r="16" spans="1:9" ht="22.5">
      <c r="A16" s="166" t="s">
        <v>156</v>
      </c>
      <c r="B16" s="166"/>
      <c r="C16" s="166"/>
      <c r="D16" s="166"/>
      <c r="E16" s="166"/>
      <c r="F16" s="167"/>
      <c r="G16" s="214" t="s">
        <v>17</v>
      </c>
      <c r="H16" s="12" t="s">
        <v>18</v>
      </c>
      <c r="I16" s="71">
        <v>9</v>
      </c>
    </row>
    <row r="17" spans="1:9" ht="15">
      <c r="A17" s="166"/>
      <c r="B17" s="166"/>
      <c r="C17" s="166"/>
      <c r="D17" s="166"/>
      <c r="E17" s="166"/>
      <c r="F17" s="167"/>
      <c r="G17" s="214"/>
      <c r="H17" s="12" t="s">
        <v>19</v>
      </c>
      <c r="I17" s="15">
        <f>I13</f>
        <v>22</v>
      </c>
    </row>
    <row r="18" spans="1:9" ht="15">
      <c r="A18" s="166"/>
      <c r="B18" s="166"/>
      <c r="C18" s="166"/>
      <c r="D18" s="166"/>
      <c r="E18" s="166"/>
      <c r="F18" s="167"/>
      <c r="G18" s="214"/>
      <c r="H18" s="12" t="s">
        <v>22</v>
      </c>
      <c r="I18" s="15">
        <v>1</v>
      </c>
    </row>
    <row r="19" spans="1:9" ht="15">
      <c r="A19" s="166"/>
      <c r="B19" s="166"/>
      <c r="C19" s="166"/>
      <c r="D19" s="166"/>
      <c r="E19" s="166"/>
      <c r="F19" s="167"/>
      <c r="G19" s="214"/>
      <c r="H19" s="12" t="s">
        <v>21</v>
      </c>
      <c r="I19" s="17">
        <v>0.18</v>
      </c>
    </row>
    <row r="20" spans="1:9" ht="15">
      <c r="A20" s="166" t="s">
        <v>23</v>
      </c>
      <c r="B20" s="166"/>
      <c r="C20" s="166"/>
      <c r="D20" s="166"/>
      <c r="E20" s="166"/>
      <c r="F20" s="166"/>
      <c r="G20" s="12"/>
      <c r="H20" s="12" t="s">
        <v>15</v>
      </c>
      <c r="I20" s="17">
        <v>0.2</v>
      </c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182" t="s">
        <v>24</v>
      </c>
      <c r="B22" s="182"/>
      <c r="C22" s="182"/>
      <c r="D22" s="182"/>
      <c r="E22" s="182"/>
      <c r="F22" s="182"/>
      <c r="G22" s="182"/>
      <c r="H22" s="182"/>
      <c r="I22" s="182"/>
    </row>
    <row r="23" spans="1:9" ht="45">
      <c r="A23" s="18" t="s">
        <v>25</v>
      </c>
      <c r="B23" s="183" t="s">
        <v>26</v>
      </c>
      <c r="C23" s="184"/>
      <c r="D23" s="184"/>
      <c r="E23" s="184"/>
      <c r="F23" s="184"/>
      <c r="G23" s="185"/>
      <c r="H23" s="18" t="s">
        <v>27</v>
      </c>
      <c r="I23" s="18" t="s">
        <v>28</v>
      </c>
    </row>
    <row r="24" spans="1:9" ht="19.5" customHeight="1">
      <c r="A24" s="19">
        <v>1</v>
      </c>
      <c r="B24" s="132" t="s">
        <v>29</v>
      </c>
      <c r="C24" s="133"/>
      <c r="D24" s="133"/>
      <c r="E24" s="133"/>
      <c r="F24" s="133"/>
      <c r="G24" s="134"/>
      <c r="H24" s="20">
        <f aca="true" t="shared" si="0" ref="H24:H29">I24/$I$30</f>
        <v>1</v>
      </c>
      <c r="I24" s="21">
        <f>I10</f>
        <v>1265.63</v>
      </c>
    </row>
    <row r="25" spans="1:9" ht="19.5" customHeight="1">
      <c r="A25" s="19">
        <v>2</v>
      </c>
      <c r="B25" s="132" t="s">
        <v>30</v>
      </c>
      <c r="C25" s="133"/>
      <c r="D25" s="133"/>
      <c r="E25" s="133"/>
      <c r="F25" s="133"/>
      <c r="G25" s="134"/>
      <c r="H25" s="20">
        <f t="shared" si="0"/>
        <v>0</v>
      </c>
      <c r="I25" s="22">
        <v>0</v>
      </c>
    </row>
    <row r="26" spans="1:9" ht="19.5" customHeight="1">
      <c r="A26" s="19">
        <v>3</v>
      </c>
      <c r="B26" s="132" t="s">
        <v>31</v>
      </c>
      <c r="C26" s="133"/>
      <c r="D26" s="133"/>
      <c r="E26" s="133"/>
      <c r="F26" s="133"/>
      <c r="G26" s="134"/>
      <c r="H26" s="20">
        <f t="shared" si="0"/>
        <v>0</v>
      </c>
      <c r="I26" s="21">
        <v>0</v>
      </c>
    </row>
    <row r="27" spans="1:9" ht="19.5" customHeight="1">
      <c r="A27" s="209">
        <v>4</v>
      </c>
      <c r="B27" s="150" t="s">
        <v>32</v>
      </c>
      <c r="C27" s="150"/>
      <c r="D27" s="150"/>
      <c r="E27" s="150"/>
      <c r="F27" s="150"/>
      <c r="G27" s="150"/>
      <c r="H27" s="20">
        <f t="shared" si="0"/>
        <v>0</v>
      </c>
      <c r="I27" s="21">
        <f>I6*I7*954</f>
        <v>0</v>
      </c>
    </row>
    <row r="28" spans="1:9" ht="19.5" customHeight="1">
      <c r="A28" s="210"/>
      <c r="B28" s="211" t="s">
        <v>33</v>
      </c>
      <c r="C28" s="212"/>
      <c r="D28" s="212"/>
      <c r="E28" s="212"/>
      <c r="F28" s="212"/>
      <c r="G28" s="213"/>
      <c r="H28" s="20">
        <f t="shared" si="0"/>
        <v>0</v>
      </c>
      <c r="I28" s="21">
        <f>(I8*I10*I9)</f>
        <v>0</v>
      </c>
    </row>
    <row r="29" spans="1:9" ht="19.5" customHeight="1">
      <c r="A29" s="19">
        <v>5</v>
      </c>
      <c r="B29" s="132" t="s">
        <v>23</v>
      </c>
      <c r="C29" s="133"/>
      <c r="D29" s="133"/>
      <c r="E29" s="133"/>
      <c r="F29" s="133"/>
      <c r="G29" s="134"/>
      <c r="H29" s="20">
        <f t="shared" si="0"/>
        <v>0</v>
      </c>
      <c r="I29" s="21">
        <v>0</v>
      </c>
    </row>
    <row r="30" spans="1:9" ht="15">
      <c r="A30" s="173" t="s">
        <v>34</v>
      </c>
      <c r="B30" s="174"/>
      <c r="C30" s="174"/>
      <c r="D30" s="174"/>
      <c r="E30" s="174"/>
      <c r="F30" s="174"/>
      <c r="G30" s="175"/>
      <c r="H30" s="23">
        <f>SUM(H24:H29)</f>
        <v>1</v>
      </c>
      <c r="I30" s="24">
        <f>SUM(I24:I29)</f>
        <v>1265.63</v>
      </c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45">
      <c r="A32" s="18" t="s">
        <v>35</v>
      </c>
      <c r="B32" s="183" t="s">
        <v>36</v>
      </c>
      <c r="C32" s="184"/>
      <c r="D32" s="184"/>
      <c r="E32" s="184"/>
      <c r="F32" s="184"/>
      <c r="G32" s="185"/>
      <c r="H32" s="18" t="s">
        <v>27</v>
      </c>
      <c r="I32" s="18" t="s">
        <v>28</v>
      </c>
    </row>
    <row r="33" spans="1:9" ht="19.5" customHeight="1">
      <c r="A33" s="19">
        <v>1</v>
      </c>
      <c r="B33" s="132" t="s">
        <v>157</v>
      </c>
      <c r="C33" s="133"/>
      <c r="D33" s="133"/>
      <c r="E33" s="133"/>
      <c r="F33" s="133"/>
      <c r="G33" s="134"/>
      <c r="H33" s="20">
        <v>0.2</v>
      </c>
      <c r="I33" s="21">
        <f aca="true" t="shared" si="1" ref="I33:I40">$I$30*H33</f>
        <v>253.12600000000003</v>
      </c>
    </row>
    <row r="34" spans="1:9" ht="19.5" customHeight="1">
      <c r="A34" s="19">
        <v>2</v>
      </c>
      <c r="B34" s="132" t="s">
        <v>158</v>
      </c>
      <c r="C34" s="133"/>
      <c r="D34" s="133"/>
      <c r="E34" s="133"/>
      <c r="F34" s="133"/>
      <c r="G34" s="134"/>
      <c r="H34" s="20">
        <v>0.015</v>
      </c>
      <c r="I34" s="21">
        <f t="shared" si="1"/>
        <v>18.984450000000002</v>
      </c>
    </row>
    <row r="35" spans="1:9" ht="19.5" customHeight="1">
      <c r="A35" s="19">
        <v>3</v>
      </c>
      <c r="B35" s="132" t="s">
        <v>159</v>
      </c>
      <c r="C35" s="133"/>
      <c r="D35" s="133"/>
      <c r="E35" s="133"/>
      <c r="F35" s="133"/>
      <c r="G35" s="134"/>
      <c r="H35" s="20">
        <v>0.01</v>
      </c>
      <c r="I35" s="21">
        <f t="shared" si="1"/>
        <v>12.656300000000002</v>
      </c>
    </row>
    <row r="36" spans="1:9" ht="19.5" customHeight="1">
      <c r="A36" s="19">
        <v>4</v>
      </c>
      <c r="B36" s="132" t="s">
        <v>160</v>
      </c>
      <c r="C36" s="133"/>
      <c r="D36" s="133"/>
      <c r="E36" s="133"/>
      <c r="F36" s="133"/>
      <c r="G36" s="134"/>
      <c r="H36" s="20">
        <v>0.002</v>
      </c>
      <c r="I36" s="21">
        <f t="shared" si="1"/>
        <v>2.53126</v>
      </c>
    </row>
    <row r="37" spans="1:9" ht="19.5" customHeight="1">
      <c r="A37" s="19">
        <v>5</v>
      </c>
      <c r="B37" s="132" t="s">
        <v>161</v>
      </c>
      <c r="C37" s="133"/>
      <c r="D37" s="133"/>
      <c r="E37" s="133"/>
      <c r="F37" s="133"/>
      <c r="G37" s="134"/>
      <c r="H37" s="20">
        <v>0.025</v>
      </c>
      <c r="I37" s="21">
        <f t="shared" si="1"/>
        <v>31.640750000000004</v>
      </c>
    </row>
    <row r="38" spans="1:9" ht="19.5" customHeight="1">
      <c r="A38" s="19">
        <v>6</v>
      </c>
      <c r="B38" s="132" t="s">
        <v>162</v>
      </c>
      <c r="C38" s="133"/>
      <c r="D38" s="133"/>
      <c r="E38" s="133"/>
      <c r="F38" s="133"/>
      <c r="G38" s="134"/>
      <c r="H38" s="20">
        <v>0.08</v>
      </c>
      <c r="I38" s="21">
        <f t="shared" si="1"/>
        <v>101.25040000000001</v>
      </c>
    </row>
    <row r="39" spans="1:9" ht="19.5" customHeight="1">
      <c r="A39" s="19">
        <v>7</v>
      </c>
      <c r="B39" s="132" t="s">
        <v>163</v>
      </c>
      <c r="C39" s="133"/>
      <c r="D39" s="133"/>
      <c r="E39" s="133"/>
      <c r="F39" s="133"/>
      <c r="G39" s="134"/>
      <c r="H39" s="20">
        <v>0.03</v>
      </c>
      <c r="I39" s="21">
        <f t="shared" si="1"/>
        <v>37.968900000000005</v>
      </c>
    </row>
    <row r="40" spans="1:9" ht="19.5" customHeight="1">
      <c r="A40" s="19">
        <v>8</v>
      </c>
      <c r="B40" s="132" t="s">
        <v>164</v>
      </c>
      <c r="C40" s="133"/>
      <c r="D40" s="133"/>
      <c r="E40" s="133"/>
      <c r="F40" s="133"/>
      <c r="G40" s="134"/>
      <c r="H40" s="20">
        <v>0.006</v>
      </c>
      <c r="I40" s="21">
        <f t="shared" si="1"/>
        <v>7.593780000000001</v>
      </c>
    </row>
    <row r="41" spans="1:9" ht="15">
      <c r="A41" s="173" t="s">
        <v>37</v>
      </c>
      <c r="B41" s="174"/>
      <c r="C41" s="174"/>
      <c r="D41" s="174"/>
      <c r="E41" s="174"/>
      <c r="F41" s="174"/>
      <c r="G41" s="175"/>
      <c r="H41" s="23">
        <f>SUM(H33:H40)</f>
        <v>0.3680000000000001</v>
      </c>
      <c r="I41" s="24">
        <f>I33+I34+I35+I36+I37+I38+I39+I40</f>
        <v>465.75184</v>
      </c>
    </row>
    <row r="42" spans="1:9" ht="22.5" customHeight="1">
      <c r="A42" s="207" t="s">
        <v>38</v>
      </c>
      <c r="B42" s="207"/>
      <c r="C42" s="207"/>
      <c r="D42" s="207"/>
      <c r="E42" s="207"/>
      <c r="F42" s="207"/>
      <c r="G42" s="207"/>
      <c r="H42" s="207"/>
      <c r="I42" s="207"/>
    </row>
    <row r="43" spans="1:9" ht="23.25" customHeight="1">
      <c r="A43" s="208" t="s">
        <v>39</v>
      </c>
      <c r="B43" s="208"/>
      <c r="C43" s="208"/>
      <c r="D43" s="208"/>
      <c r="E43" s="208"/>
      <c r="F43" s="208"/>
      <c r="G43" s="208"/>
      <c r="H43" s="208"/>
      <c r="I43" s="208"/>
    </row>
    <row r="44" spans="1:9" ht="45">
      <c r="A44" s="18" t="s">
        <v>40</v>
      </c>
      <c r="B44" s="183" t="s">
        <v>41</v>
      </c>
      <c r="C44" s="184"/>
      <c r="D44" s="184"/>
      <c r="E44" s="184"/>
      <c r="F44" s="184"/>
      <c r="G44" s="185"/>
      <c r="H44" s="18" t="s">
        <v>27</v>
      </c>
      <c r="I44" s="18" t="s">
        <v>28</v>
      </c>
    </row>
    <row r="45" spans="1:9" ht="19.5" customHeight="1">
      <c r="A45" s="19">
        <v>1</v>
      </c>
      <c r="B45" s="132" t="s">
        <v>42</v>
      </c>
      <c r="C45" s="133"/>
      <c r="D45" s="133"/>
      <c r="E45" s="133"/>
      <c r="F45" s="133"/>
      <c r="G45" s="134"/>
      <c r="H45" s="20">
        <v>0.1111</v>
      </c>
      <c r="I45" s="21">
        <f aca="true" t="shared" si="2" ref="I45:I52">$I$30*H45</f>
        <v>140.61149300000002</v>
      </c>
    </row>
    <row r="46" spans="1:9" ht="19.5" customHeight="1">
      <c r="A46" s="19">
        <v>2</v>
      </c>
      <c r="B46" s="132" t="s">
        <v>43</v>
      </c>
      <c r="C46" s="133"/>
      <c r="D46" s="133"/>
      <c r="E46" s="133"/>
      <c r="F46" s="133"/>
      <c r="G46" s="134"/>
      <c r="H46" s="20">
        <v>0.02047</v>
      </c>
      <c r="I46" s="21">
        <f t="shared" si="2"/>
        <v>25.9074461</v>
      </c>
    </row>
    <row r="47" spans="1:9" ht="19.5" customHeight="1">
      <c r="A47" s="19">
        <v>3</v>
      </c>
      <c r="B47" s="132" t="s">
        <v>44</v>
      </c>
      <c r="C47" s="133"/>
      <c r="D47" s="133"/>
      <c r="E47" s="133"/>
      <c r="F47" s="133"/>
      <c r="G47" s="134"/>
      <c r="H47" s="20">
        <v>0.012123</v>
      </c>
      <c r="I47" s="21">
        <f t="shared" si="2"/>
        <v>15.343232490000002</v>
      </c>
    </row>
    <row r="48" spans="1:9" ht="19.5" customHeight="1">
      <c r="A48" s="19">
        <v>4</v>
      </c>
      <c r="B48" s="132" t="s">
        <v>45</v>
      </c>
      <c r="C48" s="133"/>
      <c r="D48" s="133"/>
      <c r="E48" s="133"/>
      <c r="F48" s="133"/>
      <c r="G48" s="134"/>
      <c r="H48" s="20">
        <v>0.011436</v>
      </c>
      <c r="I48" s="21">
        <f t="shared" si="2"/>
        <v>14.473744680000001</v>
      </c>
    </row>
    <row r="49" spans="1:9" ht="19.5" customHeight="1">
      <c r="A49" s="19">
        <v>5</v>
      </c>
      <c r="B49" s="132" t="s">
        <v>46</v>
      </c>
      <c r="C49" s="133"/>
      <c r="D49" s="133"/>
      <c r="E49" s="133"/>
      <c r="F49" s="133"/>
      <c r="G49" s="134"/>
      <c r="H49" s="20">
        <v>0.000174</v>
      </c>
      <c r="I49" s="21">
        <f t="shared" si="2"/>
        <v>0.22021962000000003</v>
      </c>
    </row>
    <row r="50" spans="1:9" ht="19.5" customHeight="1">
      <c r="A50" s="19">
        <v>6</v>
      </c>
      <c r="B50" s="132" t="s">
        <v>47</v>
      </c>
      <c r="C50" s="133"/>
      <c r="D50" s="133"/>
      <c r="E50" s="133"/>
      <c r="F50" s="133"/>
      <c r="G50" s="134"/>
      <c r="H50" s="20">
        <v>0.000442</v>
      </c>
      <c r="I50" s="21">
        <f t="shared" si="2"/>
        <v>0.5594084600000001</v>
      </c>
    </row>
    <row r="51" spans="1:9" ht="19.5" customHeight="1">
      <c r="A51" s="19">
        <v>7</v>
      </c>
      <c r="B51" s="132" t="s">
        <v>48</v>
      </c>
      <c r="C51" s="133"/>
      <c r="D51" s="133"/>
      <c r="E51" s="133"/>
      <c r="F51" s="133"/>
      <c r="G51" s="134"/>
      <c r="H51" s="20">
        <v>0.000185</v>
      </c>
      <c r="I51" s="21">
        <f t="shared" si="2"/>
        <v>0.23414155</v>
      </c>
    </row>
    <row r="52" spans="1:9" ht="19.5" customHeight="1">
      <c r="A52" s="19">
        <v>8</v>
      </c>
      <c r="B52" s="132" t="s">
        <v>49</v>
      </c>
      <c r="C52" s="133"/>
      <c r="D52" s="133"/>
      <c r="E52" s="133"/>
      <c r="F52" s="133"/>
      <c r="G52" s="134"/>
      <c r="H52" s="20">
        <v>0.09079</v>
      </c>
      <c r="I52" s="21">
        <f t="shared" si="2"/>
        <v>114.9065477</v>
      </c>
    </row>
    <row r="53" spans="1:9" ht="15">
      <c r="A53" s="173" t="s">
        <v>50</v>
      </c>
      <c r="B53" s="174"/>
      <c r="C53" s="174"/>
      <c r="D53" s="174"/>
      <c r="E53" s="174"/>
      <c r="F53" s="174"/>
      <c r="G53" s="175"/>
      <c r="H53" s="23">
        <f>SUM(H45:H52)</f>
        <v>0.24672</v>
      </c>
      <c r="I53" s="24">
        <f>I45+I46+I47+I48+I49+I50+I51+I52</f>
        <v>312.2562336</v>
      </c>
    </row>
    <row r="54" spans="1:9" ht="15">
      <c r="A54" s="25" t="s">
        <v>51</v>
      </c>
      <c r="B54" s="205" t="s">
        <v>52</v>
      </c>
      <c r="C54" s="205"/>
      <c r="D54" s="205"/>
      <c r="E54" s="205"/>
      <c r="F54" s="205"/>
      <c r="G54" s="205"/>
      <c r="H54" s="205"/>
      <c r="I54" s="205"/>
    </row>
    <row r="55" spans="1:9" ht="15">
      <c r="A55" s="25" t="s">
        <v>53</v>
      </c>
      <c r="B55" s="206" t="s">
        <v>54</v>
      </c>
      <c r="C55" s="206"/>
      <c r="D55" s="206"/>
      <c r="E55" s="206"/>
      <c r="F55" s="206"/>
      <c r="G55" s="206"/>
      <c r="H55" s="206"/>
      <c r="I55" s="206"/>
    </row>
    <row r="56" spans="1:9" ht="45">
      <c r="A56" s="18" t="s">
        <v>55</v>
      </c>
      <c r="B56" s="183" t="s">
        <v>56</v>
      </c>
      <c r="C56" s="184"/>
      <c r="D56" s="184"/>
      <c r="E56" s="184"/>
      <c r="F56" s="184"/>
      <c r="G56" s="185"/>
      <c r="H56" s="18" t="s">
        <v>27</v>
      </c>
      <c r="I56" s="18" t="s">
        <v>28</v>
      </c>
    </row>
    <row r="57" spans="1:9" ht="15">
      <c r="A57" s="19">
        <v>1</v>
      </c>
      <c r="B57" s="132" t="s">
        <v>57</v>
      </c>
      <c r="C57" s="133"/>
      <c r="D57" s="133"/>
      <c r="E57" s="133"/>
      <c r="F57" s="133"/>
      <c r="G57" s="134"/>
      <c r="H57" s="20">
        <v>0.023627</v>
      </c>
      <c r="I57" s="21">
        <f>$I$30*H57</f>
        <v>29.90304001</v>
      </c>
    </row>
    <row r="58" spans="1:9" ht="15">
      <c r="A58" s="19">
        <v>2</v>
      </c>
      <c r="B58" s="132" t="s">
        <v>58</v>
      </c>
      <c r="C58" s="133"/>
      <c r="D58" s="133"/>
      <c r="E58" s="133"/>
      <c r="F58" s="133"/>
      <c r="G58" s="134"/>
      <c r="H58" s="20">
        <v>0.001717</v>
      </c>
      <c r="I58" s="21">
        <f>$I$30*H58</f>
        <v>2.17308671</v>
      </c>
    </row>
    <row r="59" spans="1:9" ht="15">
      <c r="A59" s="19">
        <v>3</v>
      </c>
      <c r="B59" s="132" t="s">
        <v>59</v>
      </c>
      <c r="C59" s="133"/>
      <c r="D59" s="133"/>
      <c r="E59" s="133"/>
      <c r="F59" s="133"/>
      <c r="G59" s="134"/>
      <c r="H59" s="20">
        <v>0.011813</v>
      </c>
      <c r="I59" s="21">
        <f>$I$30*H59</f>
        <v>14.950887190000001</v>
      </c>
    </row>
    <row r="60" spans="1:9" ht="15">
      <c r="A60" s="173" t="s">
        <v>60</v>
      </c>
      <c r="B60" s="174"/>
      <c r="C60" s="174"/>
      <c r="D60" s="174"/>
      <c r="E60" s="174"/>
      <c r="F60" s="174"/>
      <c r="G60" s="175"/>
      <c r="H60" s="23">
        <f>SUM(H57:H59)</f>
        <v>0.037156999999999996</v>
      </c>
      <c r="I60" s="24">
        <f>I57+I58+I59</f>
        <v>47.02701391000001</v>
      </c>
    </row>
    <row r="61" spans="1:9" ht="15">
      <c r="A61" s="3"/>
      <c r="B61" s="3"/>
      <c r="C61" s="3"/>
      <c r="D61" s="3"/>
      <c r="E61" s="3"/>
      <c r="F61" s="3"/>
      <c r="G61" s="3"/>
      <c r="H61" s="3"/>
      <c r="I61" s="3"/>
    </row>
    <row r="62" spans="1:9" ht="45">
      <c r="A62" s="18" t="s">
        <v>61</v>
      </c>
      <c r="B62" s="183" t="s">
        <v>62</v>
      </c>
      <c r="C62" s="184"/>
      <c r="D62" s="184"/>
      <c r="E62" s="184"/>
      <c r="F62" s="184"/>
      <c r="G62" s="185"/>
      <c r="H62" s="18" t="s">
        <v>27</v>
      </c>
      <c r="I62" s="18" t="s">
        <v>28</v>
      </c>
    </row>
    <row r="63" spans="1:9" ht="15">
      <c r="A63" s="19">
        <v>1</v>
      </c>
      <c r="B63" s="132" t="s">
        <v>63</v>
      </c>
      <c r="C63" s="133"/>
      <c r="D63" s="133"/>
      <c r="E63" s="133"/>
      <c r="F63" s="133"/>
      <c r="G63" s="134"/>
      <c r="H63" s="20">
        <f>(H41*H53)</f>
        <v>0.09079296000000002</v>
      </c>
      <c r="I63" s="21">
        <f>$I$30*H63</f>
        <v>114.91029396480003</v>
      </c>
    </row>
    <row r="64" spans="1:9" ht="15">
      <c r="A64" s="173" t="s">
        <v>64</v>
      </c>
      <c r="B64" s="174"/>
      <c r="C64" s="174"/>
      <c r="D64" s="174"/>
      <c r="E64" s="174"/>
      <c r="F64" s="174"/>
      <c r="G64" s="175"/>
      <c r="H64" s="23">
        <f>SUM(H63:H63)</f>
        <v>0.09079296000000002</v>
      </c>
      <c r="I64" s="24">
        <f>I63</f>
        <v>114.91029396480003</v>
      </c>
    </row>
    <row r="65" spans="1:9" ht="15">
      <c r="A65" s="3"/>
      <c r="B65" s="3"/>
      <c r="C65" s="3"/>
      <c r="D65" s="3"/>
      <c r="E65" s="3"/>
      <c r="F65" s="3"/>
      <c r="G65" s="3"/>
      <c r="H65" s="3"/>
      <c r="I65" s="3"/>
    </row>
    <row r="66" spans="1:9" ht="15">
      <c r="A66" s="204" t="s">
        <v>65</v>
      </c>
      <c r="B66" s="204"/>
      <c r="C66" s="204"/>
      <c r="D66" s="204"/>
      <c r="E66" s="204"/>
      <c r="F66" s="204"/>
      <c r="G66" s="204"/>
      <c r="H66" s="26">
        <f>H41+H53+H60+H64</f>
        <v>0.7426699600000002</v>
      </c>
      <c r="I66" s="27">
        <f>I41+I53+I60+I64</f>
        <v>939.9453814748001</v>
      </c>
    </row>
    <row r="67" spans="1:9" ht="15">
      <c r="A67" s="3"/>
      <c r="B67" s="3"/>
      <c r="C67" s="3"/>
      <c r="D67" s="3"/>
      <c r="E67" s="3"/>
      <c r="F67" s="3"/>
      <c r="G67" s="3"/>
      <c r="H67" s="3"/>
      <c r="I67" s="3"/>
    </row>
    <row r="68" spans="1:9" ht="45">
      <c r="A68" s="18" t="s">
        <v>66</v>
      </c>
      <c r="B68" s="183" t="s">
        <v>67</v>
      </c>
      <c r="C68" s="184"/>
      <c r="D68" s="184"/>
      <c r="E68" s="184"/>
      <c r="F68" s="184"/>
      <c r="G68" s="185"/>
      <c r="H68" s="18" t="s">
        <v>27</v>
      </c>
      <c r="I68" s="18" t="s">
        <v>28</v>
      </c>
    </row>
    <row r="69" spans="1:9" ht="15">
      <c r="A69" s="28">
        <v>1</v>
      </c>
      <c r="B69" s="132" t="s">
        <v>165</v>
      </c>
      <c r="C69" s="133"/>
      <c r="D69" s="133"/>
      <c r="E69" s="133"/>
      <c r="F69" s="133"/>
      <c r="G69" s="134"/>
      <c r="H69" s="20">
        <f>I69/$I$30</f>
        <v>0.12828393764370313</v>
      </c>
      <c r="I69" s="21">
        <f>I80</f>
        <v>162.36</v>
      </c>
    </row>
    <row r="70" spans="1:9" ht="15">
      <c r="A70" s="28">
        <v>2</v>
      </c>
      <c r="B70" s="132" t="s">
        <v>68</v>
      </c>
      <c r="C70" s="133"/>
      <c r="D70" s="133"/>
      <c r="E70" s="133"/>
      <c r="F70" s="133"/>
      <c r="G70" s="134"/>
      <c r="H70" s="20">
        <f>I70/$I$30</f>
        <v>0.10687341482107722</v>
      </c>
      <c r="I70" s="21">
        <f>I76</f>
        <v>135.26219999999998</v>
      </c>
    </row>
    <row r="71" spans="1:9" ht="15">
      <c r="A71" s="19">
        <v>3</v>
      </c>
      <c r="B71" s="132" t="s">
        <v>69</v>
      </c>
      <c r="C71" s="133"/>
      <c r="D71" s="133"/>
      <c r="E71" s="133"/>
      <c r="F71" s="133"/>
      <c r="G71" s="134"/>
      <c r="H71" s="20">
        <f>I71/$I$30</f>
        <v>0</v>
      </c>
      <c r="I71" s="21">
        <v>0</v>
      </c>
    </row>
    <row r="72" spans="1:9" ht="15">
      <c r="A72" s="173" t="s">
        <v>70</v>
      </c>
      <c r="B72" s="174"/>
      <c r="C72" s="174"/>
      <c r="D72" s="174"/>
      <c r="E72" s="174"/>
      <c r="F72" s="174"/>
      <c r="G72" s="175"/>
      <c r="H72" s="23">
        <f>SUM(H69:H71)</f>
        <v>0.23515735246478037</v>
      </c>
      <c r="I72" s="24">
        <f>SUM(I69:I71)</f>
        <v>297.6222</v>
      </c>
    </row>
    <row r="73" spans="1:9" ht="15">
      <c r="A73" s="29"/>
      <c r="B73" s="29"/>
      <c r="C73" s="29"/>
      <c r="D73" s="29"/>
      <c r="E73" s="29"/>
      <c r="F73" s="29"/>
      <c r="G73" s="29"/>
      <c r="H73" s="30"/>
      <c r="I73" s="31"/>
    </row>
    <row r="74" spans="1:9" ht="15">
      <c r="A74" s="202" t="s">
        <v>71</v>
      </c>
      <c r="B74" s="202"/>
      <c r="C74" s="202"/>
      <c r="D74" s="202"/>
      <c r="E74" s="202"/>
      <c r="F74" s="202"/>
      <c r="G74" s="202"/>
      <c r="H74" s="202"/>
      <c r="I74" s="202"/>
    </row>
    <row r="75" spans="1:9" ht="22.5">
      <c r="A75" s="166" t="s">
        <v>72</v>
      </c>
      <c r="B75" s="166"/>
      <c r="C75" s="19" t="s">
        <v>73</v>
      </c>
      <c r="D75" s="19" t="s">
        <v>74</v>
      </c>
      <c r="E75" s="19" t="s">
        <v>75</v>
      </c>
      <c r="F75" s="19" t="s">
        <v>76</v>
      </c>
      <c r="G75" s="19" t="s">
        <v>77</v>
      </c>
      <c r="H75" s="20" t="s">
        <v>78</v>
      </c>
      <c r="I75" s="21" t="s">
        <v>79</v>
      </c>
    </row>
    <row r="76" spans="1:9" ht="15">
      <c r="A76" s="201">
        <f>I12</f>
        <v>4.8</v>
      </c>
      <c r="B76" s="166"/>
      <c r="C76" s="19">
        <f>I13</f>
        <v>22</v>
      </c>
      <c r="D76" s="19">
        <f>I14</f>
        <v>2</v>
      </c>
      <c r="E76" s="32">
        <f>A76*C76*D76</f>
        <v>211.2</v>
      </c>
      <c r="F76" s="21">
        <f>I24</f>
        <v>1265.63</v>
      </c>
      <c r="G76" s="33">
        <f>I15</f>
        <v>0.06</v>
      </c>
      <c r="H76" s="32">
        <f>F76*G76</f>
        <v>75.93780000000001</v>
      </c>
      <c r="I76" s="21">
        <f>IF((E76-H76)&lt;0,0,E76-H76)</f>
        <v>135.26219999999998</v>
      </c>
    </row>
    <row r="77" spans="1:9" ht="15">
      <c r="A77" s="34"/>
      <c r="B77" s="34"/>
      <c r="C77" s="34"/>
      <c r="D77" s="34"/>
      <c r="E77" s="35"/>
      <c r="F77" s="35"/>
      <c r="G77" s="36"/>
      <c r="H77" s="35"/>
      <c r="I77" s="37"/>
    </row>
    <row r="78" spans="1:9" ht="15">
      <c r="A78" s="202" t="s">
        <v>80</v>
      </c>
      <c r="B78" s="202"/>
      <c r="C78" s="202"/>
      <c r="D78" s="202"/>
      <c r="E78" s="202"/>
      <c r="F78" s="202"/>
      <c r="G78" s="202"/>
      <c r="H78" s="202"/>
      <c r="I78" s="202"/>
    </row>
    <row r="79" spans="1:9" ht="22.5">
      <c r="A79" s="166" t="s">
        <v>72</v>
      </c>
      <c r="B79" s="166"/>
      <c r="C79" s="19" t="s">
        <v>81</v>
      </c>
      <c r="D79" s="19" t="s">
        <v>74</v>
      </c>
      <c r="E79" s="19" t="s">
        <v>75</v>
      </c>
      <c r="F79" s="19" t="s">
        <v>76</v>
      </c>
      <c r="G79" s="19" t="s">
        <v>77</v>
      </c>
      <c r="H79" s="20" t="str">
        <f>H75</f>
        <v>Valor desconto</v>
      </c>
      <c r="I79" s="21" t="s">
        <v>79</v>
      </c>
    </row>
    <row r="80" spans="1:9" ht="15">
      <c r="A80" s="203">
        <f>I16</f>
        <v>9</v>
      </c>
      <c r="B80" s="203"/>
      <c r="C80" s="38">
        <f>I17</f>
        <v>22</v>
      </c>
      <c r="D80" s="19">
        <f>I18</f>
        <v>1</v>
      </c>
      <c r="E80" s="32">
        <f>A80*C80*D80</f>
        <v>198</v>
      </c>
      <c r="F80" s="32">
        <f>E80</f>
        <v>198</v>
      </c>
      <c r="G80" s="39">
        <f>I19</f>
        <v>0.18</v>
      </c>
      <c r="H80" s="32">
        <f>F80*G80</f>
        <v>35.64</v>
      </c>
      <c r="I80" s="21">
        <f>IF((E80-H80)&lt;0,0,E80-H80)</f>
        <v>162.36</v>
      </c>
    </row>
    <row r="81" spans="1:9" ht="15">
      <c r="A81" s="3"/>
      <c r="B81" s="3"/>
      <c r="C81" s="3"/>
      <c r="D81" s="3"/>
      <c r="E81" s="3"/>
      <c r="F81" s="3"/>
      <c r="G81" s="3"/>
      <c r="H81" s="3"/>
      <c r="I81" s="3"/>
    </row>
    <row r="82" spans="1:9" ht="15">
      <c r="A82" s="189" t="s">
        <v>82</v>
      </c>
      <c r="B82" s="189"/>
      <c r="C82" s="189"/>
      <c r="D82" s="189"/>
      <c r="E82" s="189"/>
      <c r="F82" s="189"/>
      <c r="G82" s="189"/>
      <c r="H82" s="40">
        <f>H30+H66+H72</f>
        <v>1.9778273124647805</v>
      </c>
      <c r="I82" s="41">
        <f>I30+I66+I72</f>
        <v>2503.1975814748002</v>
      </c>
    </row>
    <row r="83" spans="1:9" ht="15">
      <c r="A83" s="42"/>
      <c r="B83" s="42"/>
      <c r="C83" s="42"/>
      <c r="D83" s="42"/>
      <c r="E83" s="42"/>
      <c r="F83" s="42"/>
      <c r="G83" s="42"/>
      <c r="H83" s="43"/>
      <c r="I83" s="44"/>
    </row>
    <row r="84" spans="1:9" ht="15">
      <c r="A84" s="182" t="s">
        <v>83</v>
      </c>
      <c r="B84" s="182"/>
      <c r="C84" s="182"/>
      <c r="D84" s="182"/>
      <c r="E84" s="182"/>
      <c r="F84" s="182"/>
      <c r="G84" s="182"/>
      <c r="H84" s="182"/>
      <c r="I84" s="182"/>
    </row>
    <row r="85" spans="1:9" ht="45">
      <c r="A85" s="18" t="s">
        <v>25</v>
      </c>
      <c r="B85" s="183" t="s">
        <v>84</v>
      </c>
      <c r="C85" s="184"/>
      <c r="D85" s="184"/>
      <c r="E85" s="184"/>
      <c r="F85" s="184"/>
      <c r="G85" s="185"/>
      <c r="H85" s="18" t="s">
        <v>27</v>
      </c>
      <c r="I85" s="18" t="s">
        <v>28</v>
      </c>
    </row>
    <row r="86" spans="1:9" ht="15">
      <c r="A86" s="19">
        <v>1</v>
      </c>
      <c r="B86" s="132" t="s">
        <v>85</v>
      </c>
      <c r="C86" s="133"/>
      <c r="D86" s="133"/>
      <c r="E86" s="133"/>
      <c r="F86" s="133"/>
      <c r="G86" s="134"/>
      <c r="H86" s="20">
        <f aca="true" t="shared" si="3" ref="H86:H91">I86/$I$97</f>
        <v>0</v>
      </c>
      <c r="I86" s="21">
        <v>0</v>
      </c>
    </row>
    <row r="87" spans="1:9" ht="15">
      <c r="A87" s="19">
        <v>2</v>
      </c>
      <c r="B87" s="195" t="s">
        <v>86</v>
      </c>
      <c r="C87" s="196"/>
      <c r="D87" s="196"/>
      <c r="E87" s="196"/>
      <c r="F87" s="196"/>
      <c r="G87" s="197"/>
      <c r="H87" s="20">
        <f t="shared" si="3"/>
        <v>0</v>
      </c>
      <c r="I87" s="21">
        <v>0</v>
      </c>
    </row>
    <row r="88" spans="1:9" ht="15">
      <c r="A88" s="19">
        <v>3</v>
      </c>
      <c r="B88" s="132" t="s">
        <v>87</v>
      </c>
      <c r="C88" s="133"/>
      <c r="D88" s="133"/>
      <c r="E88" s="133"/>
      <c r="F88" s="133"/>
      <c r="G88" s="134"/>
      <c r="H88" s="20">
        <f t="shared" si="3"/>
        <v>0</v>
      </c>
      <c r="I88" s="21">
        <v>0</v>
      </c>
    </row>
    <row r="89" spans="1:9" ht="15">
      <c r="A89" s="19">
        <v>4</v>
      </c>
      <c r="B89" s="198" t="s">
        <v>88</v>
      </c>
      <c r="C89" s="199"/>
      <c r="D89" s="199"/>
      <c r="E89" s="199"/>
      <c r="F89" s="199"/>
      <c r="G89" s="200"/>
      <c r="H89" s="20">
        <v>0</v>
      </c>
      <c r="I89" s="21"/>
    </row>
    <row r="90" spans="1:9" ht="15">
      <c r="A90" s="19">
        <v>5</v>
      </c>
      <c r="B90" s="132" t="s">
        <v>89</v>
      </c>
      <c r="C90" s="133"/>
      <c r="D90" s="133"/>
      <c r="E90" s="133"/>
      <c r="F90" s="133"/>
      <c r="G90" s="134"/>
      <c r="H90" s="20">
        <f t="shared" si="3"/>
        <v>0</v>
      </c>
      <c r="I90" s="21">
        <v>0</v>
      </c>
    </row>
    <row r="91" spans="1:9" ht="15">
      <c r="A91" s="19">
        <v>6</v>
      </c>
      <c r="B91" s="132" t="s">
        <v>90</v>
      </c>
      <c r="C91" s="133"/>
      <c r="D91" s="133"/>
      <c r="E91" s="133"/>
      <c r="F91" s="133"/>
      <c r="G91" s="134"/>
      <c r="H91" s="20">
        <f t="shared" si="3"/>
        <v>0</v>
      </c>
      <c r="I91" s="21">
        <v>0</v>
      </c>
    </row>
    <row r="92" spans="1:9" ht="15">
      <c r="A92" s="173" t="s">
        <v>91</v>
      </c>
      <c r="B92" s="174"/>
      <c r="C92" s="174"/>
      <c r="D92" s="174"/>
      <c r="E92" s="174"/>
      <c r="F92" s="174"/>
      <c r="G92" s="175"/>
      <c r="H92" s="23">
        <f>H86+H87+H88+H89+H90+H91</f>
        <v>0</v>
      </c>
      <c r="I92" s="75"/>
    </row>
    <row r="93" spans="2:9" ht="32.25" customHeight="1">
      <c r="B93" s="191" t="s">
        <v>92</v>
      </c>
      <c r="C93" s="191"/>
      <c r="D93" s="191"/>
      <c r="E93" s="191"/>
      <c r="F93" s="191"/>
      <c r="G93" s="191"/>
      <c r="H93" s="191"/>
      <c r="I93" s="191"/>
    </row>
    <row r="95" spans="1:9" ht="51" customHeight="1">
      <c r="A95" s="192" t="s">
        <v>93</v>
      </c>
      <c r="B95" s="193"/>
      <c r="C95" s="193"/>
      <c r="D95" s="193"/>
      <c r="E95" s="194"/>
      <c r="F95" s="45">
        <v>0.2</v>
      </c>
      <c r="G95" s="46">
        <f>I97*F95</f>
        <v>473.58707629496007</v>
      </c>
      <c r="H95" s="47" t="s">
        <v>94</v>
      </c>
      <c r="I95" s="48">
        <f>I70</f>
        <v>135.26219999999998</v>
      </c>
    </row>
    <row r="96" spans="1:9" ht="30" customHeight="1">
      <c r="A96" s="187" t="s">
        <v>95</v>
      </c>
      <c r="B96" s="187"/>
      <c r="C96" s="49" t="s">
        <v>96</v>
      </c>
      <c r="D96" s="49" t="s">
        <v>97</v>
      </c>
      <c r="E96" s="49" t="s">
        <v>98</v>
      </c>
      <c r="F96" s="49" t="s">
        <v>99</v>
      </c>
      <c r="G96" s="49" t="s">
        <v>100</v>
      </c>
      <c r="H96" s="47" t="s">
        <v>101</v>
      </c>
      <c r="I96" s="50" t="s">
        <v>102</v>
      </c>
    </row>
    <row r="97" spans="1:9" ht="15">
      <c r="A97" s="188">
        <f>I30</f>
        <v>1265.63</v>
      </c>
      <c r="B97" s="188"/>
      <c r="C97" s="22">
        <f>I41</f>
        <v>465.75184</v>
      </c>
      <c r="D97" s="22">
        <f>I53</f>
        <v>312.2562336</v>
      </c>
      <c r="E97" s="22">
        <f>I60</f>
        <v>47.02701391000001</v>
      </c>
      <c r="F97" s="22">
        <f>I64</f>
        <v>114.91029396480003</v>
      </c>
      <c r="G97" s="22">
        <f>I72</f>
        <v>297.6222</v>
      </c>
      <c r="H97" s="22">
        <f>SUM(A97:G97)</f>
        <v>2503.1975814748002</v>
      </c>
      <c r="I97" s="22">
        <f>H97-I95</f>
        <v>2367.9353814748</v>
      </c>
    </row>
    <row r="98" spans="1:9" ht="15">
      <c r="A98" s="25"/>
      <c r="B98" s="190"/>
      <c r="C98" s="190"/>
      <c r="D98" s="190"/>
      <c r="E98" s="190"/>
      <c r="F98" s="190"/>
      <c r="G98" s="190"/>
      <c r="H98" s="190"/>
      <c r="I98" s="190"/>
    </row>
    <row r="99" spans="1:9" ht="45">
      <c r="A99" s="18" t="s">
        <v>35</v>
      </c>
      <c r="B99" s="183" t="s">
        <v>103</v>
      </c>
      <c r="C99" s="184"/>
      <c r="D99" s="184"/>
      <c r="E99" s="184"/>
      <c r="F99" s="184"/>
      <c r="G99" s="185"/>
      <c r="H99" s="18" t="s">
        <v>27</v>
      </c>
      <c r="I99" s="18" t="s">
        <v>28</v>
      </c>
    </row>
    <row r="100" spans="1:9" ht="15">
      <c r="A100" s="19">
        <v>1</v>
      </c>
      <c r="B100" s="132" t="s">
        <v>104</v>
      </c>
      <c r="C100" s="133"/>
      <c r="D100" s="133"/>
      <c r="E100" s="133"/>
      <c r="F100" s="133"/>
      <c r="G100" s="134"/>
      <c r="H100" s="20">
        <f>I100/$I$110</f>
        <v>0.14588404848482406</v>
      </c>
      <c r="I100" s="21">
        <v>345.4440000000001</v>
      </c>
    </row>
    <row r="101" spans="1:9" ht="15">
      <c r="A101" s="19">
        <v>2</v>
      </c>
      <c r="B101" s="132" t="s">
        <v>105</v>
      </c>
      <c r="C101" s="133"/>
      <c r="D101" s="133"/>
      <c r="E101" s="133"/>
      <c r="F101" s="133"/>
      <c r="G101" s="134"/>
      <c r="H101" s="20">
        <f>I101/$I$110</f>
        <v>0</v>
      </c>
      <c r="I101" s="21">
        <v>0</v>
      </c>
    </row>
    <row r="102" spans="1:9" ht="15">
      <c r="A102" s="173" t="s">
        <v>106</v>
      </c>
      <c r="B102" s="174"/>
      <c r="C102" s="174"/>
      <c r="D102" s="174"/>
      <c r="E102" s="174"/>
      <c r="F102" s="174"/>
      <c r="G102" s="175"/>
      <c r="H102" s="23">
        <f>H100+H101</f>
        <v>0.14588404848482406</v>
      </c>
      <c r="I102" s="76"/>
    </row>
    <row r="103" spans="1:9" ht="1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45">
      <c r="A104" s="18" t="s">
        <v>40</v>
      </c>
      <c r="B104" s="183" t="s">
        <v>107</v>
      </c>
      <c r="C104" s="184"/>
      <c r="D104" s="184"/>
      <c r="E104" s="184"/>
      <c r="F104" s="184"/>
      <c r="G104" s="185"/>
      <c r="H104" s="18" t="s">
        <v>27</v>
      </c>
      <c r="I104" s="18" t="s">
        <v>28</v>
      </c>
    </row>
    <row r="105" spans="1:9" ht="15">
      <c r="A105" s="19">
        <v>1</v>
      </c>
      <c r="B105" s="132" t="s">
        <v>107</v>
      </c>
      <c r="C105" s="133"/>
      <c r="D105" s="133"/>
      <c r="E105" s="133"/>
      <c r="F105" s="133"/>
      <c r="G105" s="134"/>
      <c r="H105" s="20">
        <f>I105/I110</f>
        <v>0</v>
      </c>
      <c r="I105" s="21"/>
    </row>
    <row r="106" spans="1:9" ht="15">
      <c r="A106" s="173" t="s">
        <v>108</v>
      </c>
      <c r="B106" s="174"/>
      <c r="C106" s="174"/>
      <c r="D106" s="174"/>
      <c r="E106" s="174"/>
      <c r="F106" s="174"/>
      <c r="G106" s="175"/>
      <c r="H106" s="23">
        <f>H105</f>
        <v>0</v>
      </c>
      <c r="I106" s="76"/>
    </row>
    <row r="107" spans="1:9" ht="15">
      <c r="A107" s="29"/>
      <c r="B107" s="29"/>
      <c r="C107" s="29"/>
      <c r="D107" s="29"/>
      <c r="E107" s="29"/>
      <c r="F107" s="29"/>
      <c r="G107" s="29"/>
      <c r="H107" s="30"/>
      <c r="I107" s="31"/>
    </row>
    <row r="108" spans="1:9" ht="42" customHeight="1">
      <c r="A108" s="186" t="s">
        <v>109</v>
      </c>
      <c r="B108" s="186"/>
      <c r="C108" s="186"/>
      <c r="D108" s="186"/>
      <c r="E108" s="186"/>
      <c r="F108" s="45">
        <v>0.18</v>
      </c>
      <c r="G108" s="46">
        <f>I110*F108</f>
        <v>426.228368665464</v>
      </c>
      <c r="H108" s="47" t="s">
        <v>94</v>
      </c>
      <c r="I108" s="48">
        <f>I70</f>
        <v>135.26219999999998</v>
      </c>
    </row>
    <row r="109" spans="1:9" ht="24.75">
      <c r="A109" s="187" t="s">
        <v>95</v>
      </c>
      <c r="B109" s="187"/>
      <c r="C109" s="49" t="s">
        <v>96</v>
      </c>
      <c r="D109" s="49" t="s">
        <v>97</v>
      </c>
      <c r="E109" s="49" t="s">
        <v>98</v>
      </c>
      <c r="F109" s="49" t="s">
        <v>99</v>
      </c>
      <c r="G109" s="49" t="s">
        <v>100</v>
      </c>
      <c r="H109" s="47" t="s">
        <v>101</v>
      </c>
      <c r="I109" s="50" t="s">
        <v>102</v>
      </c>
    </row>
    <row r="110" spans="1:9" ht="15">
      <c r="A110" s="188">
        <f>I30</f>
        <v>1265.63</v>
      </c>
      <c r="B110" s="188"/>
      <c r="C110" s="22">
        <f>I41</f>
        <v>465.75184</v>
      </c>
      <c r="D110" s="22">
        <f>I53</f>
        <v>312.2562336</v>
      </c>
      <c r="E110" s="22">
        <f>I60</f>
        <v>47.02701391000001</v>
      </c>
      <c r="F110" s="22">
        <f>I64</f>
        <v>114.91029396480003</v>
      </c>
      <c r="G110" s="22">
        <f>I72</f>
        <v>297.6222</v>
      </c>
      <c r="H110" s="22">
        <f>A110+C110+D110+E110+F110+G110</f>
        <v>2503.1975814748002</v>
      </c>
      <c r="I110" s="22">
        <f>H110-I108</f>
        <v>2367.9353814748</v>
      </c>
    </row>
    <row r="111" spans="1:9" ht="1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>
      <c r="A112" s="189" t="s">
        <v>110</v>
      </c>
      <c r="B112" s="189"/>
      <c r="C112" s="189"/>
      <c r="D112" s="189"/>
      <c r="E112" s="189"/>
      <c r="F112" s="189"/>
      <c r="G112" s="189"/>
      <c r="H112" s="40">
        <f>H92+H102+H106</f>
        <v>0.14588404848482406</v>
      </c>
      <c r="I112" s="41">
        <f>I92+I102+I106</f>
        <v>0</v>
      </c>
    </row>
    <row r="113" spans="1:9" ht="1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>
      <c r="A114" s="182" t="s">
        <v>111</v>
      </c>
      <c r="B114" s="182"/>
      <c r="C114" s="182"/>
      <c r="D114" s="182"/>
      <c r="E114" s="182"/>
      <c r="F114" s="182"/>
      <c r="G114" s="182"/>
      <c r="H114" s="182"/>
      <c r="I114" s="182"/>
    </row>
    <row r="115" spans="1:9" ht="45">
      <c r="A115" s="18" t="s">
        <v>25</v>
      </c>
      <c r="B115" s="183" t="s">
        <v>112</v>
      </c>
      <c r="C115" s="184"/>
      <c r="D115" s="184"/>
      <c r="E115" s="184"/>
      <c r="F115" s="184"/>
      <c r="G115" s="185"/>
      <c r="H115" s="18" t="s">
        <v>27</v>
      </c>
      <c r="I115" s="18" t="s">
        <v>28</v>
      </c>
    </row>
    <row r="116" spans="1:9" ht="15">
      <c r="A116" s="19">
        <v>1</v>
      </c>
      <c r="B116" s="132" t="s">
        <v>113</v>
      </c>
      <c r="C116" s="133"/>
      <c r="D116" s="133"/>
      <c r="E116" s="133"/>
      <c r="F116" s="133"/>
      <c r="G116" s="134"/>
      <c r="H116" s="20">
        <f>I116/$I$82</f>
        <v>0.0071154898741105635</v>
      </c>
      <c r="I116" s="21">
        <f>($D$127/$E$129)*H127</f>
        <v>17.811477043881993</v>
      </c>
    </row>
    <row r="117" spans="1:9" ht="15">
      <c r="A117" s="19">
        <v>2</v>
      </c>
      <c r="B117" s="132" t="s">
        <v>114</v>
      </c>
      <c r="C117" s="133"/>
      <c r="D117" s="133"/>
      <c r="E117" s="133"/>
      <c r="F117" s="133"/>
      <c r="G117" s="134"/>
      <c r="H117" s="20">
        <f>I117/$I$82</f>
        <v>0.03284072249589491</v>
      </c>
      <c r="I117" s="21">
        <f>($D$127/$E$129)*H128</f>
        <v>82.2068171256092</v>
      </c>
    </row>
    <row r="118" spans="1:9" ht="15">
      <c r="A118" s="19">
        <v>3</v>
      </c>
      <c r="B118" s="132" t="s">
        <v>14</v>
      </c>
      <c r="C118" s="133"/>
      <c r="D118" s="133"/>
      <c r="E118" s="133"/>
      <c r="F118" s="133"/>
      <c r="G118" s="134"/>
      <c r="H118" s="20">
        <f>I118/$I$82</f>
        <v>0.05473453749315819</v>
      </c>
      <c r="I118" s="21">
        <f>($D$127/$E$129)*H129</f>
        <v>137.01136187601534</v>
      </c>
    </row>
    <row r="119" spans="1:9" ht="15">
      <c r="A119" s="19">
        <v>4</v>
      </c>
      <c r="B119" s="132" t="s">
        <v>115</v>
      </c>
      <c r="C119" s="133"/>
      <c r="D119" s="133"/>
      <c r="E119" s="133"/>
      <c r="F119" s="133"/>
      <c r="G119" s="134"/>
      <c r="H119" s="20">
        <f>I119/$I$82</f>
        <v>0</v>
      </c>
      <c r="I119" s="21">
        <f>($D$127/$E$128)*G130</f>
        <v>0</v>
      </c>
    </row>
    <row r="120" spans="1:9" ht="15">
      <c r="A120" s="19">
        <v>5</v>
      </c>
      <c r="B120" s="132" t="s">
        <v>166</v>
      </c>
      <c r="C120" s="133"/>
      <c r="D120" s="133"/>
      <c r="E120" s="133"/>
      <c r="F120" s="133"/>
      <c r="G120" s="134"/>
      <c r="H120" s="20">
        <f>I120/$I$82</f>
        <v>0</v>
      </c>
      <c r="I120" s="21">
        <v>0</v>
      </c>
    </row>
    <row r="121" spans="1:9" ht="15">
      <c r="A121" s="173" t="s">
        <v>116</v>
      </c>
      <c r="B121" s="174"/>
      <c r="C121" s="174"/>
      <c r="D121" s="174"/>
      <c r="E121" s="174"/>
      <c r="F121" s="174"/>
      <c r="G121" s="175"/>
      <c r="H121" s="23">
        <f>SUM(H116:H120)</f>
        <v>0.09469074986316367</v>
      </c>
      <c r="I121" s="24">
        <f>SUM(I116:I120)</f>
        <v>237.02965604550656</v>
      </c>
    </row>
    <row r="122" spans="1:9" ht="15">
      <c r="A122" s="66" t="s">
        <v>117</v>
      </c>
      <c r="B122" s="176" t="s">
        <v>118</v>
      </c>
      <c r="C122" s="176"/>
      <c r="D122" s="176"/>
      <c r="E122" s="176"/>
      <c r="F122" s="176"/>
      <c r="G122" s="176"/>
      <c r="H122" s="176"/>
      <c r="I122" s="176"/>
    </row>
    <row r="123" spans="1:9" ht="24.75" customHeight="1">
      <c r="A123" s="66" t="s">
        <v>119</v>
      </c>
      <c r="B123" s="177" t="s">
        <v>120</v>
      </c>
      <c r="C123" s="177"/>
      <c r="D123" s="177"/>
      <c r="E123" s="177"/>
      <c r="F123" s="177"/>
      <c r="G123" s="177"/>
      <c r="H123" s="177"/>
      <c r="I123" s="177"/>
    </row>
    <row r="124" spans="1:9" ht="24.75" customHeight="1">
      <c r="A124" s="66" t="s">
        <v>121</v>
      </c>
      <c r="B124" s="178" t="s">
        <v>122</v>
      </c>
      <c r="C124" s="178"/>
      <c r="D124" s="178"/>
      <c r="E124" s="178"/>
      <c r="F124" s="178"/>
      <c r="G124" s="178"/>
      <c r="H124" s="178"/>
      <c r="I124" s="178"/>
    </row>
    <row r="125" spans="1:9" ht="15">
      <c r="A125" s="179" t="s">
        <v>123</v>
      </c>
      <c r="B125" s="180"/>
      <c r="C125" s="180"/>
      <c r="D125" s="180"/>
      <c r="E125" s="180"/>
      <c r="F125" s="180"/>
      <c r="G125" s="180"/>
      <c r="H125" s="180"/>
      <c r="I125" s="181"/>
    </row>
    <row r="126" spans="1:9" ht="19.5" customHeight="1">
      <c r="A126" s="164" t="s">
        <v>124</v>
      </c>
      <c r="B126" s="165"/>
      <c r="C126" s="19" t="s">
        <v>125</v>
      </c>
      <c r="D126" s="166" t="s">
        <v>126</v>
      </c>
      <c r="E126" s="167"/>
      <c r="F126" s="19" t="s">
        <v>127</v>
      </c>
      <c r="G126" s="51" t="s">
        <v>128</v>
      </c>
      <c r="H126" s="168" t="s">
        <v>129</v>
      </c>
      <c r="I126" s="168"/>
    </row>
    <row r="127" spans="1:9" ht="15">
      <c r="A127" s="169">
        <f>I82</f>
        <v>2503.1975814748002</v>
      </c>
      <c r="B127" s="170"/>
      <c r="C127" s="21">
        <f>I112</f>
        <v>0</v>
      </c>
      <c r="D127" s="171">
        <f>A127+C127</f>
        <v>2503.1975814748002</v>
      </c>
      <c r="E127" s="172"/>
      <c r="F127" s="19" t="s">
        <v>113</v>
      </c>
      <c r="G127" s="52">
        <v>0.0165</v>
      </c>
      <c r="H127" s="159">
        <v>0.0065</v>
      </c>
      <c r="I127" s="159"/>
    </row>
    <row r="128" spans="1:9" ht="15">
      <c r="A128" s="157" t="s">
        <v>130</v>
      </c>
      <c r="B128" s="158"/>
      <c r="C128" s="51">
        <v>1</v>
      </c>
      <c r="D128" s="53">
        <f>G131/1</f>
        <v>0.14250000000000002</v>
      </c>
      <c r="E128" s="54">
        <f>C128-D128</f>
        <v>0.8574999999999999</v>
      </c>
      <c r="F128" s="19" t="s">
        <v>114</v>
      </c>
      <c r="G128" s="52">
        <v>0.076</v>
      </c>
      <c r="H128" s="159">
        <v>0.03</v>
      </c>
      <c r="I128" s="159"/>
    </row>
    <row r="129" spans="1:9" ht="15">
      <c r="A129" s="160" t="s">
        <v>131</v>
      </c>
      <c r="B129" s="161"/>
      <c r="C129" s="55">
        <v>1</v>
      </c>
      <c r="D129" s="56">
        <f>H131</f>
        <v>0.0865</v>
      </c>
      <c r="E129" s="57">
        <f>C129-D129</f>
        <v>0.9135</v>
      </c>
      <c r="F129" s="19" t="s">
        <v>14</v>
      </c>
      <c r="G129" s="52">
        <f>I11</f>
        <v>0.05</v>
      </c>
      <c r="H129" s="159">
        <f>I11</f>
        <v>0.05</v>
      </c>
      <c r="I129" s="159"/>
    </row>
    <row r="130" spans="1:9" ht="15">
      <c r="A130" s="162" t="s">
        <v>132</v>
      </c>
      <c r="B130" s="163"/>
      <c r="C130" s="19">
        <v>1</v>
      </c>
      <c r="D130" s="58">
        <v>0.09</v>
      </c>
      <c r="E130" s="59">
        <f>C130-D130</f>
        <v>0.91</v>
      </c>
      <c r="F130" s="19" t="s">
        <v>133</v>
      </c>
      <c r="G130" s="52">
        <v>0</v>
      </c>
      <c r="H130" s="159">
        <v>0</v>
      </c>
      <c r="I130" s="159"/>
    </row>
    <row r="131" spans="1:9" ht="24.75" customHeight="1">
      <c r="A131" s="67" t="s">
        <v>134</v>
      </c>
      <c r="B131" s="151" t="s">
        <v>135</v>
      </c>
      <c r="C131" s="151"/>
      <c r="D131" s="151"/>
      <c r="E131" s="151"/>
      <c r="F131" s="28" t="s">
        <v>136</v>
      </c>
      <c r="G131" s="60">
        <f>SUM(G127:G130)</f>
        <v>0.14250000000000002</v>
      </c>
      <c r="H131" s="152">
        <f>SUM(H127:I130)</f>
        <v>0.0865</v>
      </c>
      <c r="I131" s="152"/>
    </row>
    <row r="132" spans="1:9" ht="15">
      <c r="A132" s="61"/>
      <c r="B132" s="153"/>
      <c r="C132" s="153"/>
      <c r="D132" s="153"/>
      <c r="E132" s="153"/>
      <c r="F132" s="153"/>
      <c r="G132" s="153"/>
      <c r="H132" s="153"/>
      <c r="I132" s="153"/>
    </row>
    <row r="133" spans="1:9" ht="15">
      <c r="A133" s="135" t="s">
        <v>137</v>
      </c>
      <c r="B133" s="136"/>
      <c r="C133" s="136"/>
      <c r="D133" s="136"/>
      <c r="E133" s="136"/>
      <c r="F133" s="136"/>
      <c r="G133" s="137"/>
      <c r="H133" s="40">
        <f>H121</f>
        <v>0.09469074986316367</v>
      </c>
      <c r="I133" s="41">
        <f>I121</f>
        <v>237.02965604550656</v>
      </c>
    </row>
    <row r="134" spans="1:9" ht="1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">
      <c r="A135" s="154" t="s">
        <v>138</v>
      </c>
      <c r="B135" s="155"/>
      <c r="C135" s="155"/>
      <c r="D135" s="155"/>
      <c r="E135" s="155"/>
      <c r="F135" s="155"/>
      <c r="G135" s="155"/>
      <c r="H135" s="155"/>
      <c r="I135" s="156"/>
    </row>
    <row r="136" spans="1:9" ht="15">
      <c r="A136" s="138" t="s">
        <v>24</v>
      </c>
      <c r="B136" s="139"/>
      <c r="C136" s="139"/>
      <c r="D136" s="139"/>
      <c r="E136" s="139"/>
      <c r="F136" s="139"/>
      <c r="G136" s="139"/>
      <c r="H136" s="139"/>
      <c r="I136" s="140"/>
    </row>
    <row r="137" spans="1:9" ht="15">
      <c r="A137" s="19">
        <v>1</v>
      </c>
      <c r="B137" s="132" t="s">
        <v>139</v>
      </c>
      <c r="C137" s="133"/>
      <c r="D137" s="133"/>
      <c r="E137" s="133"/>
      <c r="F137" s="133"/>
      <c r="G137" s="134"/>
      <c r="H137" s="20">
        <f>I137/$G$154</f>
        <v>0.4618704546361991</v>
      </c>
      <c r="I137" s="62">
        <f>I30</f>
        <v>1265.63</v>
      </c>
    </row>
    <row r="138" spans="1:9" ht="15">
      <c r="A138" s="19">
        <v>2</v>
      </c>
      <c r="B138" s="132" t="s">
        <v>140</v>
      </c>
      <c r="C138" s="133"/>
      <c r="D138" s="133"/>
      <c r="E138" s="133"/>
      <c r="F138" s="133"/>
      <c r="G138" s="134"/>
      <c r="H138" s="20">
        <f>I138/$G$154</f>
        <v>0.3430173120698478</v>
      </c>
      <c r="I138" s="62">
        <f>I41+I53+I60+I64</f>
        <v>939.9453814748001</v>
      </c>
    </row>
    <row r="139" spans="1:9" ht="15">
      <c r="A139" s="19">
        <v>3</v>
      </c>
      <c r="B139" s="150" t="s">
        <v>141</v>
      </c>
      <c r="C139" s="150"/>
      <c r="D139" s="150"/>
      <c r="E139" s="150"/>
      <c r="F139" s="150"/>
      <c r="G139" s="150"/>
      <c r="H139" s="20">
        <f>I139/$G$154</f>
        <v>0.10861223329395303</v>
      </c>
      <c r="I139" s="62">
        <f>I72</f>
        <v>297.6222</v>
      </c>
    </row>
    <row r="140" spans="1:9" ht="15">
      <c r="A140" s="135" t="s">
        <v>142</v>
      </c>
      <c r="B140" s="136"/>
      <c r="C140" s="136"/>
      <c r="D140" s="136"/>
      <c r="E140" s="136"/>
      <c r="F140" s="136"/>
      <c r="G140" s="137"/>
      <c r="H140" s="40">
        <f>SUM(H137:H139)</f>
        <v>0.9135</v>
      </c>
      <c r="I140" s="41">
        <f>SUM(I137:I139)</f>
        <v>2503.1975814748002</v>
      </c>
    </row>
    <row r="141" spans="1:9" ht="1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>
      <c r="A142" s="138" t="s">
        <v>83</v>
      </c>
      <c r="B142" s="139"/>
      <c r="C142" s="139"/>
      <c r="D142" s="139"/>
      <c r="E142" s="139"/>
      <c r="F142" s="139"/>
      <c r="G142" s="139"/>
      <c r="H142" s="139"/>
      <c r="I142" s="140"/>
    </row>
    <row r="143" spans="1:9" ht="15">
      <c r="A143" s="19">
        <v>1</v>
      </c>
      <c r="B143" s="132" t="s">
        <v>143</v>
      </c>
      <c r="C143" s="133"/>
      <c r="D143" s="133"/>
      <c r="E143" s="133"/>
      <c r="F143" s="133"/>
      <c r="G143" s="134"/>
      <c r="H143" s="20">
        <f>I143/$G$154</f>
        <v>0</v>
      </c>
      <c r="I143" s="21">
        <f>I92</f>
        <v>0</v>
      </c>
    </row>
    <row r="144" spans="1:9" ht="15">
      <c r="A144" s="19">
        <v>2</v>
      </c>
      <c r="B144" s="132" t="s">
        <v>144</v>
      </c>
      <c r="C144" s="133"/>
      <c r="D144" s="133"/>
      <c r="E144" s="133"/>
      <c r="F144" s="133"/>
      <c r="G144" s="134"/>
      <c r="H144" s="20">
        <f>I144/$G$154</f>
        <v>0</v>
      </c>
      <c r="I144" s="21">
        <f>I102</f>
        <v>0</v>
      </c>
    </row>
    <row r="145" spans="1:9" ht="15">
      <c r="A145" s="19">
        <v>3</v>
      </c>
      <c r="B145" s="132" t="s">
        <v>145</v>
      </c>
      <c r="C145" s="133"/>
      <c r="D145" s="133"/>
      <c r="E145" s="133"/>
      <c r="F145" s="133"/>
      <c r="G145" s="134"/>
      <c r="H145" s="20">
        <f>I145/$G$154</f>
        <v>0</v>
      </c>
      <c r="I145" s="21">
        <f>I106</f>
        <v>0</v>
      </c>
    </row>
    <row r="146" spans="1:9" ht="15">
      <c r="A146" s="135" t="s">
        <v>146</v>
      </c>
      <c r="B146" s="136"/>
      <c r="C146" s="136"/>
      <c r="D146" s="136"/>
      <c r="E146" s="136"/>
      <c r="F146" s="136"/>
      <c r="G146" s="137"/>
      <c r="H146" s="40">
        <f>SUM(H143:H145)</f>
        <v>0</v>
      </c>
      <c r="I146" s="41">
        <f>SUM(I143:I145)</f>
        <v>0</v>
      </c>
    </row>
    <row r="147" spans="1:9" ht="1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">
      <c r="A148" s="138" t="s">
        <v>111</v>
      </c>
      <c r="B148" s="139"/>
      <c r="C148" s="139"/>
      <c r="D148" s="139"/>
      <c r="E148" s="139"/>
      <c r="F148" s="139"/>
      <c r="G148" s="139"/>
      <c r="H148" s="139"/>
      <c r="I148" s="140"/>
    </row>
    <row r="149" spans="1:9" ht="15">
      <c r="A149" s="19">
        <v>1</v>
      </c>
      <c r="B149" s="132" t="s">
        <v>147</v>
      </c>
      <c r="C149" s="133"/>
      <c r="D149" s="133"/>
      <c r="E149" s="133"/>
      <c r="F149" s="133"/>
      <c r="G149" s="134"/>
      <c r="H149" s="20">
        <f>I149/$G$154</f>
        <v>0.08650000000000001</v>
      </c>
      <c r="I149" s="21">
        <f>I121</f>
        <v>237.02965604550656</v>
      </c>
    </row>
    <row r="150" spans="1:9" ht="15">
      <c r="A150" s="135" t="s">
        <v>148</v>
      </c>
      <c r="B150" s="136"/>
      <c r="C150" s="136"/>
      <c r="D150" s="136"/>
      <c r="E150" s="136"/>
      <c r="F150" s="136"/>
      <c r="G150" s="137"/>
      <c r="H150" s="40">
        <f>H149</f>
        <v>0.08650000000000001</v>
      </c>
      <c r="I150" s="41">
        <f>I121</f>
        <v>237.02965604550656</v>
      </c>
    </row>
    <row r="151" spans="1:9" ht="1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>
      <c r="A152" s="144" t="s">
        <v>138</v>
      </c>
      <c r="B152" s="145"/>
      <c r="C152" s="145"/>
      <c r="D152" s="145"/>
      <c r="E152" s="145"/>
      <c r="F152" s="145"/>
      <c r="G152" s="145"/>
      <c r="H152" s="145"/>
      <c r="I152" s="146"/>
    </row>
    <row r="153" spans="1:9" ht="45">
      <c r="A153" s="147" t="s">
        <v>149</v>
      </c>
      <c r="B153" s="148"/>
      <c r="C153" s="148"/>
      <c r="D153" s="148"/>
      <c r="E153" s="148"/>
      <c r="F153" s="149"/>
      <c r="G153" s="63" t="s">
        <v>150</v>
      </c>
      <c r="H153" s="63" t="s">
        <v>151</v>
      </c>
      <c r="I153" s="63" t="s">
        <v>152</v>
      </c>
    </row>
    <row r="154" spans="1:9" ht="15">
      <c r="A154" s="129" t="str">
        <f>D5</f>
        <v>Operador de Telemarketing</v>
      </c>
      <c r="B154" s="130"/>
      <c r="C154" s="130"/>
      <c r="D154" s="130"/>
      <c r="E154" s="130"/>
      <c r="F154" s="131"/>
      <c r="G154" s="64">
        <f>I140+I146+I150</f>
        <v>2740.227237520307</v>
      </c>
      <c r="H154" s="99">
        <v>18</v>
      </c>
      <c r="I154" s="64">
        <f>G154*H154</f>
        <v>49324.090275365525</v>
      </c>
    </row>
    <row r="155" spans="1:9" ht="15">
      <c r="A155" s="129"/>
      <c r="B155" s="130"/>
      <c r="C155" s="130"/>
      <c r="D155" s="130"/>
      <c r="E155" s="130"/>
      <c r="F155" s="131"/>
      <c r="G155" s="63"/>
      <c r="H155" s="63"/>
      <c r="I155" s="64"/>
    </row>
    <row r="156" spans="1:9" ht="15">
      <c r="A156" s="141" t="s">
        <v>153</v>
      </c>
      <c r="B156" s="142"/>
      <c r="C156" s="142"/>
      <c r="D156" s="142"/>
      <c r="E156" s="142"/>
      <c r="F156" s="142"/>
      <c r="G156" s="142"/>
      <c r="H156" s="143"/>
      <c r="I156" s="65">
        <f>I154+I155</f>
        <v>49324.090275365525</v>
      </c>
    </row>
    <row r="157" spans="1:9" ht="1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3"/>
      <c r="B158" s="3"/>
      <c r="C158" s="3"/>
      <c r="D158" s="3"/>
      <c r="E158" s="3"/>
      <c r="F158" s="3"/>
      <c r="G158" s="3"/>
      <c r="H158" s="3"/>
      <c r="I158" s="3"/>
    </row>
  </sheetData>
  <sheetProtection/>
  <mergeCells count="142">
    <mergeCell ref="D5:F5"/>
    <mergeCell ref="G5:H5"/>
    <mergeCell ref="G6:G9"/>
    <mergeCell ref="A10:F10"/>
    <mergeCell ref="A11:F11"/>
    <mergeCell ref="A12:F15"/>
    <mergeCell ref="G12:G15"/>
    <mergeCell ref="A1:I1"/>
    <mergeCell ref="A2:B2"/>
    <mergeCell ref="C2:D2"/>
    <mergeCell ref="E2:I2"/>
    <mergeCell ref="A3:B3"/>
    <mergeCell ref="A30:G30"/>
    <mergeCell ref="A20:F20"/>
    <mergeCell ref="A22:I22"/>
    <mergeCell ref="B23:G23"/>
    <mergeCell ref="B24:G24"/>
    <mergeCell ref="B25:G25"/>
    <mergeCell ref="B26:G26"/>
    <mergeCell ref="A16:F19"/>
    <mergeCell ref="G16:G19"/>
    <mergeCell ref="B32:G32"/>
    <mergeCell ref="B33:G33"/>
    <mergeCell ref="B34:G34"/>
    <mergeCell ref="B35:G35"/>
    <mergeCell ref="A27:A28"/>
    <mergeCell ref="B27:G27"/>
    <mergeCell ref="B28:G28"/>
    <mergeCell ref="B29:G29"/>
    <mergeCell ref="B36:G36"/>
    <mergeCell ref="B37:G37"/>
    <mergeCell ref="B38:G38"/>
    <mergeCell ref="B39:G39"/>
    <mergeCell ref="B40:G40"/>
    <mergeCell ref="A41:G41"/>
    <mergeCell ref="A42:I42"/>
    <mergeCell ref="A43:I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A53:G53"/>
    <mergeCell ref="B54:I54"/>
    <mergeCell ref="B55:I55"/>
    <mergeCell ref="B56:G56"/>
    <mergeCell ref="B57:G57"/>
    <mergeCell ref="B58:G58"/>
    <mergeCell ref="B59:G59"/>
    <mergeCell ref="A60:G60"/>
    <mergeCell ref="B62:G62"/>
    <mergeCell ref="B63:G63"/>
    <mergeCell ref="A64:G64"/>
    <mergeCell ref="A66:G66"/>
    <mergeCell ref="B68:G68"/>
    <mergeCell ref="B69:G69"/>
    <mergeCell ref="B70:G70"/>
    <mergeCell ref="B71:G71"/>
    <mergeCell ref="A72:G72"/>
    <mergeCell ref="A74:I74"/>
    <mergeCell ref="A75:B75"/>
    <mergeCell ref="A76:B76"/>
    <mergeCell ref="A78:I78"/>
    <mergeCell ref="A79:B79"/>
    <mergeCell ref="A80:B80"/>
    <mergeCell ref="A82:G82"/>
    <mergeCell ref="A84:I84"/>
    <mergeCell ref="B85:G85"/>
    <mergeCell ref="B86:G86"/>
    <mergeCell ref="B87:G87"/>
    <mergeCell ref="B88:G88"/>
    <mergeCell ref="B89:G89"/>
    <mergeCell ref="B90:G90"/>
    <mergeCell ref="B91:G91"/>
    <mergeCell ref="A92:G92"/>
    <mergeCell ref="B93:I93"/>
    <mergeCell ref="A95:E95"/>
    <mergeCell ref="A96:B96"/>
    <mergeCell ref="A97:B97"/>
    <mergeCell ref="B98:I98"/>
    <mergeCell ref="B99:G99"/>
    <mergeCell ref="B100:G100"/>
    <mergeCell ref="B101:G101"/>
    <mergeCell ref="A102:G102"/>
    <mergeCell ref="B104:G104"/>
    <mergeCell ref="B105:G105"/>
    <mergeCell ref="A106:G106"/>
    <mergeCell ref="A108:E108"/>
    <mergeCell ref="A109:B109"/>
    <mergeCell ref="A110:B110"/>
    <mergeCell ref="A112:G112"/>
    <mergeCell ref="A114:I114"/>
    <mergeCell ref="B115:G115"/>
    <mergeCell ref="B116:G116"/>
    <mergeCell ref="B117:G117"/>
    <mergeCell ref="B118:G118"/>
    <mergeCell ref="B119:G119"/>
    <mergeCell ref="B120:G120"/>
    <mergeCell ref="A121:G121"/>
    <mergeCell ref="B122:I122"/>
    <mergeCell ref="B123:I123"/>
    <mergeCell ref="B124:I124"/>
    <mergeCell ref="A125:I125"/>
    <mergeCell ref="A126:B126"/>
    <mergeCell ref="D126:E126"/>
    <mergeCell ref="H126:I126"/>
    <mergeCell ref="A127:B127"/>
    <mergeCell ref="D127:E127"/>
    <mergeCell ref="H127:I127"/>
    <mergeCell ref="A128:B128"/>
    <mergeCell ref="H128:I128"/>
    <mergeCell ref="A129:B129"/>
    <mergeCell ref="H129:I129"/>
    <mergeCell ref="A130:B130"/>
    <mergeCell ref="H130:I130"/>
    <mergeCell ref="B131:E131"/>
    <mergeCell ref="H131:I131"/>
    <mergeCell ref="B132:I132"/>
    <mergeCell ref="A133:G133"/>
    <mergeCell ref="A135:I135"/>
    <mergeCell ref="A136:I136"/>
    <mergeCell ref="A154:F154"/>
    <mergeCell ref="B137:G137"/>
    <mergeCell ref="B138:G138"/>
    <mergeCell ref="B139:G139"/>
    <mergeCell ref="A140:G140"/>
    <mergeCell ref="A142:I142"/>
    <mergeCell ref="B143:G143"/>
    <mergeCell ref="A155:F155"/>
    <mergeCell ref="B144:G144"/>
    <mergeCell ref="B145:G145"/>
    <mergeCell ref="A146:G146"/>
    <mergeCell ref="A148:I148"/>
    <mergeCell ref="A156:H156"/>
    <mergeCell ref="B149:G149"/>
    <mergeCell ref="A150:G150"/>
    <mergeCell ref="A152:I152"/>
    <mergeCell ref="A153:F153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9"/>
  <sheetViews>
    <sheetView zoomScale="130" zoomScaleNormal="130" zoomScalePageLayoutView="0" workbookViewId="0" topLeftCell="A1">
      <selection activeCell="I12" sqref="I12"/>
    </sheetView>
  </sheetViews>
  <sheetFormatPr defaultColWidth="9.140625" defaultRowHeight="15"/>
  <cols>
    <col min="4" max="4" width="11.28125" style="0" customWidth="1"/>
    <col min="7" max="7" width="11.28125" style="0" customWidth="1"/>
    <col min="9" max="9" width="13.28125" style="0" customWidth="1"/>
    <col min="11" max="11" width="15.421875" style="0" customWidth="1"/>
  </cols>
  <sheetData>
    <row r="1" spans="1:9" ht="30" customHeight="1">
      <c r="A1" s="215" t="s">
        <v>173</v>
      </c>
      <c r="B1" s="215"/>
      <c r="C1" s="215"/>
      <c r="D1" s="215"/>
      <c r="E1" s="215"/>
      <c r="F1" s="215"/>
      <c r="G1" s="215"/>
      <c r="H1" s="215"/>
      <c r="I1" s="215"/>
    </row>
    <row r="2" spans="1:9" ht="30" customHeight="1">
      <c r="A2" s="215" t="s">
        <v>0</v>
      </c>
      <c r="B2" s="215"/>
      <c r="C2" s="216" t="s">
        <v>207</v>
      </c>
      <c r="D2" s="216"/>
      <c r="E2" s="217" t="s">
        <v>154</v>
      </c>
      <c r="F2" s="217"/>
      <c r="G2" s="217"/>
      <c r="H2" s="217"/>
      <c r="I2" s="217"/>
    </row>
    <row r="3" spans="1:11" ht="31.5">
      <c r="A3" s="215" t="s">
        <v>1</v>
      </c>
      <c r="B3" s="215"/>
      <c r="C3" s="72" t="s">
        <v>208</v>
      </c>
      <c r="D3" s="1"/>
      <c r="E3" s="2" t="s">
        <v>2</v>
      </c>
      <c r="F3" s="72" t="s">
        <v>167</v>
      </c>
      <c r="G3" s="1"/>
      <c r="H3" s="1"/>
      <c r="I3" s="1"/>
      <c r="K3" s="97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K4" s="97"/>
    </row>
    <row r="5" spans="1:11" ht="18.75" customHeight="1">
      <c r="A5" s="4" t="s">
        <v>3</v>
      </c>
      <c r="B5" s="5"/>
      <c r="C5" s="5"/>
      <c r="D5" s="218" t="s">
        <v>171</v>
      </c>
      <c r="E5" s="219"/>
      <c r="F5" s="220"/>
      <c r="G5" s="214" t="s">
        <v>4</v>
      </c>
      <c r="H5" s="214"/>
      <c r="I5" s="68">
        <v>200</v>
      </c>
      <c r="K5" s="228"/>
    </row>
    <row r="6" spans="1:11" ht="15.75" customHeight="1">
      <c r="A6" s="80" t="s">
        <v>5</v>
      </c>
      <c r="B6" s="7"/>
      <c r="C6" s="8"/>
      <c r="D6" s="69" t="s">
        <v>177</v>
      </c>
      <c r="E6" s="10"/>
      <c r="F6" s="11"/>
      <c r="G6" s="214" t="s">
        <v>6</v>
      </c>
      <c r="H6" s="78" t="s">
        <v>7</v>
      </c>
      <c r="I6" s="13">
        <v>0.2</v>
      </c>
      <c r="K6" s="228"/>
    </row>
    <row r="7" spans="1:11" ht="22.5">
      <c r="A7" s="9" t="s">
        <v>8</v>
      </c>
      <c r="B7" s="14"/>
      <c r="C7" s="8"/>
      <c r="D7" s="69" t="s">
        <v>170</v>
      </c>
      <c r="E7" s="10"/>
      <c r="F7" s="11"/>
      <c r="G7" s="214"/>
      <c r="H7" s="78" t="s">
        <v>9</v>
      </c>
      <c r="I7" s="73">
        <v>0</v>
      </c>
      <c r="K7" s="228"/>
    </row>
    <row r="8" spans="1:11" ht="15.75" customHeight="1">
      <c r="A8" s="9" t="s">
        <v>10</v>
      </c>
      <c r="B8" s="14"/>
      <c r="C8" s="8"/>
      <c r="D8" s="69"/>
      <c r="E8" s="10"/>
      <c r="F8" s="11"/>
      <c r="G8" s="214"/>
      <c r="H8" s="78" t="s">
        <v>11</v>
      </c>
      <c r="I8" s="13">
        <v>0.4</v>
      </c>
      <c r="K8" s="228"/>
    </row>
    <row r="9" spans="1:9" ht="22.5">
      <c r="A9" s="9" t="s">
        <v>12</v>
      </c>
      <c r="B9" s="14"/>
      <c r="C9" s="8"/>
      <c r="D9" s="16" t="s">
        <v>13</v>
      </c>
      <c r="E9" s="10"/>
      <c r="F9" s="11"/>
      <c r="G9" s="214"/>
      <c r="H9" s="78" t="s">
        <v>9</v>
      </c>
      <c r="I9" s="74">
        <v>0</v>
      </c>
    </row>
    <row r="10" spans="1:9" ht="15">
      <c r="A10" s="166" t="s">
        <v>155</v>
      </c>
      <c r="B10" s="166"/>
      <c r="C10" s="166"/>
      <c r="D10" s="166"/>
      <c r="E10" s="166"/>
      <c r="F10" s="166"/>
      <c r="G10" s="69"/>
      <c r="H10" s="78">
        <v>220</v>
      </c>
      <c r="I10" s="96">
        <v>1567.81</v>
      </c>
    </row>
    <row r="11" spans="1:9" ht="15">
      <c r="A11" s="167" t="s">
        <v>14</v>
      </c>
      <c r="B11" s="221"/>
      <c r="C11" s="221"/>
      <c r="D11" s="221"/>
      <c r="E11" s="221"/>
      <c r="F11" s="221"/>
      <c r="G11" s="78" t="str">
        <f>D9</f>
        <v>Porto Alegre</v>
      </c>
      <c r="H11" s="78" t="s">
        <v>15</v>
      </c>
      <c r="I11" s="70">
        <v>0.05</v>
      </c>
    </row>
    <row r="12" spans="1:9" ht="22.5">
      <c r="A12" s="222" t="s">
        <v>16</v>
      </c>
      <c r="B12" s="223"/>
      <c r="C12" s="223"/>
      <c r="D12" s="223"/>
      <c r="E12" s="223"/>
      <c r="F12" s="223"/>
      <c r="G12" s="214" t="s">
        <v>17</v>
      </c>
      <c r="H12" s="78" t="s">
        <v>18</v>
      </c>
      <c r="I12" s="71">
        <v>4.8</v>
      </c>
    </row>
    <row r="13" spans="1:9" ht="15">
      <c r="A13" s="224"/>
      <c r="B13" s="225"/>
      <c r="C13" s="225"/>
      <c r="D13" s="225"/>
      <c r="E13" s="225"/>
      <c r="F13" s="225"/>
      <c r="G13" s="214"/>
      <c r="H13" s="78" t="s">
        <v>19</v>
      </c>
      <c r="I13" s="78">
        <v>22</v>
      </c>
    </row>
    <row r="14" spans="1:9" ht="15">
      <c r="A14" s="224"/>
      <c r="B14" s="225"/>
      <c r="C14" s="225"/>
      <c r="D14" s="225"/>
      <c r="E14" s="225"/>
      <c r="F14" s="225"/>
      <c r="G14" s="214"/>
      <c r="H14" s="78" t="s">
        <v>20</v>
      </c>
      <c r="I14" s="78">
        <v>2</v>
      </c>
    </row>
    <row r="15" spans="1:9" ht="15">
      <c r="A15" s="226"/>
      <c r="B15" s="227"/>
      <c r="C15" s="227"/>
      <c r="D15" s="227"/>
      <c r="E15" s="227"/>
      <c r="F15" s="227"/>
      <c r="G15" s="214"/>
      <c r="H15" s="78" t="s">
        <v>21</v>
      </c>
      <c r="I15" s="13">
        <v>0.06</v>
      </c>
    </row>
    <row r="16" spans="1:9" ht="22.5">
      <c r="A16" s="166" t="s">
        <v>156</v>
      </c>
      <c r="B16" s="166"/>
      <c r="C16" s="166"/>
      <c r="D16" s="166"/>
      <c r="E16" s="166"/>
      <c r="F16" s="167"/>
      <c r="G16" s="214" t="s">
        <v>17</v>
      </c>
      <c r="H16" s="78" t="s">
        <v>18</v>
      </c>
      <c r="I16" s="71">
        <v>17.41</v>
      </c>
    </row>
    <row r="17" spans="1:9" ht="15">
      <c r="A17" s="166"/>
      <c r="B17" s="166"/>
      <c r="C17" s="166"/>
      <c r="D17" s="166"/>
      <c r="E17" s="166"/>
      <c r="F17" s="167"/>
      <c r="G17" s="214"/>
      <c r="H17" s="78" t="s">
        <v>19</v>
      </c>
      <c r="I17" s="15">
        <f>I13</f>
        <v>22</v>
      </c>
    </row>
    <row r="18" spans="1:9" ht="15">
      <c r="A18" s="166"/>
      <c r="B18" s="166"/>
      <c r="C18" s="166"/>
      <c r="D18" s="166"/>
      <c r="E18" s="166"/>
      <c r="F18" s="167"/>
      <c r="G18" s="214"/>
      <c r="H18" s="78" t="s">
        <v>22</v>
      </c>
      <c r="I18" s="15">
        <v>1</v>
      </c>
    </row>
    <row r="19" spans="1:9" ht="15">
      <c r="A19" s="166"/>
      <c r="B19" s="166"/>
      <c r="C19" s="166"/>
      <c r="D19" s="166"/>
      <c r="E19" s="166"/>
      <c r="F19" s="167"/>
      <c r="G19" s="214"/>
      <c r="H19" s="78" t="s">
        <v>21</v>
      </c>
      <c r="I19" s="17">
        <v>0.18</v>
      </c>
    </row>
    <row r="20" spans="1:9" ht="15">
      <c r="A20" s="166" t="s">
        <v>23</v>
      </c>
      <c r="B20" s="166"/>
      <c r="C20" s="166"/>
      <c r="D20" s="166"/>
      <c r="E20" s="166"/>
      <c r="F20" s="166"/>
      <c r="G20" s="78"/>
      <c r="H20" s="78" t="s">
        <v>15</v>
      </c>
      <c r="I20" s="17">
        <v>0.2</v>
      </c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182" t="s">
        <v>24</v>
      </c>
      <c r="B22" s="182"/>
      <c r="C22" s="182"/>
      <c r="D22" s="182"/>
      <c r="E22" s="182"/>
      <c r="F22" s="182"/>
      <c r="G22" s="182"/>
      <c r="H22" s="182"/>
      <c r="I22" s="182"/>
    </row>
    <row r="23" spans="1:9" ht="45">
      <c r="A23" s="18" t="s">
        <v>25</v>
      </c>
      <c r="B23" s="183" t="s">
        <v>26</v>
      </c>
      <c r="C23" s="184"/>
      <c r="D23" s="184"/>
      <c r="E23" s="184"/>
      <c r="F23" s="184"/>
      <c r="G23" s="185"/>
      <c r="H23" s="18" t="s">
        <v>27</v>
      </c>
      <c r="I23" s="18" t="s">
        <v>28</v>
      </c>
    </row>
    <row r="24" spans="1:9" ht="19.5" customHeight="1">
      <c r="A24" s="79">
        <v>1</v>
      </c>
      <c r="B24" s="132" t="s">
        <v>29</v>
      </c>
      <c r="C24" s="133"/>
      <c r="D24" s="133"/>
      <c r="E24" s="133"/>
      <c r="F24" s="133"/>
      <c r="G24" s="134"/>
      <c r="H24" s="20">
        <f aca="true" t="shared" si="0" ref="H24:H30">I24/$I$31</f>
        <v>0.7142857142857142</v>
      </c>
      <c r="I24" s="21">
        <f>I10</f>
        <v>1567.81</v>
      </c>
    </row>
    <row r="25" spans="1:9" ht="19.5" customHeight="1">
      <c r="A25" s="79">
        <v>2</v>
      </c>
      <c r="B25" s="132" t="s">
        <v>30</v>
      </c>
      <c r="C25" s="133"/>
      <c r="D25" s="133"/>
      <c r="E25" s="133"/>
      <c r="F25" s="133"/>
      <c r="G25" s="134"/>
      <c r="H25" s="20">
        <f t="shared" si="0"/>
        <v>0</v>
      </c>
      <c r="I25" s="83">
        <v>0</v>
      </c>
    </row>
    <row r="26" spans="1:9" ht="19.5" customHeight="1">
      <c r="A26" s="79">
        <v>3</v>
      </c>
      <c r="B26" s="132" t="s">
        <v>31</v>
      </c>
      <c r="C26" s="133"/>
      <c r="D26" s="133"/>
      <c r="E26" s="133"/>
      <c r="F26" s="133"/>
      <c r="G26" s="134"/>
      <c r="H26" s="20">
        <f t="shared" si="0"/>
        <v>0</v>
      </c>
      <c r="I26" s="21">
        <v>0</v>
      </c>
    </row>
    <row r="27" spans="1:9" ht="19.5" customHeight="1">
      <c r="A27" s="209">
        <v>4</v>
      </c>
      <c r="B27" s="150" t="s">
        <v>32</v>
      </c>
      <c r="C27" s="150"/>
      <c r="D27" s="150"/>
      <c r="E27" s="150"/>
      <c r="F27" s="150"/>
      <c r="G27" s="150"/>
      <c r="H27" s="20">
        <f t="shared" si="0"/>
        <v>0</v>
      </c>
      <c r="I27" s="21">
        <f>I6*I7*954</f>
        <v>0</v>
      </c>
    </row>
    <row r="28" spans="1:9" ht="19.5" customHeight="1">
      <c r="A28" s="210"/>
      <c r="B28" s="211" t="s">
        <v>33</v>
      </c>
      <c r="C28" s="212"/>
      <c r="D28" s="212"/>
      <c r="E28" s="212"/>
      <c r="F28" s="212"/>
      <c r="G28" s="213"/>
      <c r="H28" s="20">
        <f t="shared" si="0"/>
        <v>0</v>
      </c>
      <c r="I28" s="21">
        <f>(I8*I10*I9)</f>
        <v>0</v>
      </c>
    </row>
    <row r="29" spans="1:9" ht="19.5" customHeight="1">
      <c r="A29" s="93">
        <v>5</v>
      </c>
      <c r="B29" s="132" t="s">
        <v>174</v>
      </c>
      <c r="C29" s="133"/>
      <c r="D29" s="133"/>
      <c r="E29" s="133"/>
      <c r="F29" s="133"/>
      <c r="G29" s="134"/>
      <c r="H29" s="20">
        <f t="shared" si="0"/>
        <v>0.2857142857142857</v>
      </c>
      <c r="I29" s="21">
        <f>0.4*I24</f>
        <v>627.124</v>
      </c>
    </row>
    <row r="30" spans="1:9" ht="19.5" customHeight="1">
      <c r="A30" s="79">
        <v>6</v>
      </c>
      <c r="B30" s="132" t="s">
        <v>23</v>
      </c>
      <c r="C30" s="133"/>
      <c r="D30" s="133"/>
      <c r="E30" s="133"/>
      <c r="F30" s="133"/>
      <c r="G30" s="134"/>
      <c r="H30" s="20">
        <f t="shared" si="0"/>
        <v>0</v>
      </c>
      <c r="I30" s="21">
        <v>0</v>
      </c>
    </row>
    <row r="31" spans="1:9" ht="15">
      <c r="A31" s="173" t="s">
        <v>34</v>
      </c>
      <c r="B31" s="174"/>
      <c r="C31" s="174"/>
      <c r="D31" s="174"/>
      <c r="E31" s="174"/>
      <c r="F31" s="174"/>
      <c r="G31" s="175"/>
      <c r="H31" s="23">
        <f>SUM(H24:H30)</f>
        <v>0.9999999999999999</v>
      </c>
      <c r="I31" s="84">
        <f>SUM(I24:I30)</f>
        <v>2194.934</v>
      </c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45">
      <c r="A33" s="18" t="s">
        <v>35</v>
      </c>
      <c r="B33" s="183" t="s">
        <v>36</v>
      </c>
      <c r="C33" s="184"/>
      <c r="D33" s="184"/>
      <c r="E33" s="184"/>
      <c r="F33" s="184"/>
      <c r="G33" s="185"/>
      <c r="H33" s="18" t="s">
        <v>27</v>
      </c>
      <c r="I33" s="18" t="s">
        <v>28</v>
      </c>
    </row>
    <row r="34" spans="1:9" ht="19.5" customHeight="1">
      <c r="A34" s="79">
        <v>1</v>
      </c>
      <c r="B34" s="132" t="s">
        <v>157</v>
      </c>
      <c r="C34" s="133"/>
      <c r="D34" s="133"/>
      <c r="E34" s="133"/>
      <c r="F34" s="133"/>
      <c r="G34" s="134"/>
      <c r="H34" s="20">
        <v>0.2</v>
      </c>
      <c r="I34" s="21">
        <f aca="true" t="shared" si="1" ref="I34:I41">$I$31*H34</f>
        <v>438.9868000000001</v>
      </c>
    </row>
    <row r="35" spans="1:9" ht="19.5" customHeight="1">
      <c r="A35" s="79">
        <v>2</v>
      </c>
      <c r="B35" s="132" t="s">
        <v>158</v>
      </c>
      <c r="C35" s="133"/>
      <c r="D35" s="133"/>
      <c r="E35" s="133"/>
      <c r="F35" s="133"/>
      <c r="G35" s="134"/>
      <c r="H35" s="20">
        <v>0.015</v>
      </c>
      <c r="I35" s="21">
        <f t="shared" si="1"/>
        <v>32.92401</v>
      </c>
    </row>
    <row r="36" spans="1:9" ht="19.5" customHeight="1">
      <c r="A36" s="79">
        <v>3</v>
      </c>
      <c r="B36" s="132" t="s">
        <v>159</v>
      </c>
      <c r="C36" s="133"/>
      <c r="D36" s="133"/>
      <c r="E36" s="133"/>
      <c r="F36" s="133"/>
      <c r="G36" s="134"/>
      <c r="H36" s="20">
        <v>0.01</v>
      </c>
      <c r="I36" s="21">
        <f t="shared" si="1"/>
        <v>21.949340000000003</v>
      </c>
    </row>
    <row r="37" spans="1:9" ht="19.5" customHeight="1">
      <c r="A37" s="79">
        <v>4</v>
      </c>
      <c r="B37" s="132" t="s">
        <v>160</v>
      </c>
      <c r="C37" s="133"/>
      <c r="D37" s="133"/>
      <c r="E37" s="133"/>
      <c r="F37" s="133"/>
      <c r="G37" s="134"/>
      <c r="H37" s="20">
        <v>0.002</v>
      </c>
      <c r="I37" s="21">
        <f t="shared" si="1"/>
        <v>4.389868000000001</v>
      </c>
    </row>
    <row r="38" spans="1:9" ht="19.5" customHeight="1">
      <c r="A38" s="79">
        <v>5</v>
      </c>
      <c r="B38" s="132" t="s">
        <v>161</v>
      </c>
      <c r="C38" s="133"/>
      <c r="D38" s="133"/>
      <c r="E38" s="133"/>
      <c r="F38" s="133"/>
      <c r="G38" s="134"/>
      <c r="H38" s="20">
        <v>0.025</v>
      </c>
      <c r="I38" s="21">
        <f t="shared" si="1"/>
        <v>54.87335000000001</v>
      </c>
    </row>
    <row r="39" spans="1:9" ht="19.5" customHeight="1">
      <c r="A39" s="79">
        <v>6</v>
      </c>
      <c r="B39" s="132" t="s">
        <v>162</v>
      </c>
      <c r="C39" s="133"/>
      <c r="D39" s="133"/>
      <c r="E39" s="133"/>
      <c r="F39" s="133"/>
      <c r="G39" s="134"/>
      <c r="H39" s="20">
        <v>0.08</v>
      </c>
      <c r="I39" s="21">
        <f t="shared" si="1"/>
        <v>175.59472000000002</v>
      </c>
    </row>
    <row r="40" spans="1:9" ht="19.5" customHeight="1">
      <c r="A40" s="79">
        <v>7</v>
      </c>
      <c r="B40" s="132" t="s">
        <v>163</v>
      </c>
      <c r="C40" s="133"/>
      <c r="D40" s="133"/>
      <c r="E40" s="133"/>
      <c r="F40" s="133"/>
      <c r="G40" s="134"/>
      <c r="H40" s="20">
        <v>0.03</v>
      </c>
      <c r="I40" s="21">
        <f t="shared" si="1"/>
        <v>65.84802</v>
      </c>
    </row>
    <row r="41" spans="1:9" ht="19.5" customHeight="1">
      <c r="A41" s="79">
        <v>8</v>
      </c>
      <c r="B41" s="132" t="s">
        <v>164</v>
      </c>
      <c r="C41" s="133"/>
      <c r="D41" s="133"/>
      <c r="E41" s="133"/>
      <c r="F41" s="133"/>
      <c r="G41" s="134"/>
      <c r="H41" s="20">
        <v>0.006</v>
      </c>
      <c r="I41" s="21">
        <f t="shared" si="1"/>
        <v>13.169604000000001</v>
      </c>
    </row>
    <row r="42" spans="1:9" ht="15">
      <c r="A42" s="173" t="s">
        <v>37</v>
      </c>
      <c r="B42" s="174"/>
      <c r="C42" s="174"/>
      <c r="D42" s="174"/>
      <c r="E42" s="174"/>
      <c r="F42" s="174"/>
      <c r="G42" s="175"/>
      <c r="H42" s="23">
        <f>SUM(H34:H41)</f>
        <v>0.3680000000000001</v>
      </c>
      <c r="I42" s="84">
        <f>I34+I35+I36+I37+I38+I39+I40+I41</f>
        <v>807.7357120000001</v>
      </c>
    </row>
    <row r="43" spans="1:9" ht="22.5" customHeight="1">
      <c r="A43" s="207" t="s">
        <v>38</v>
      </c>
      <c r="B43" s="207"/>
      <c r="C43" s="207"/>
      <c r="D43" s="207"/>
      <c r="E43" s="207"/>
      <c r="F43" s="207"/>
      <c r="G43" s="207"/>
      <c r="H43" s="207"/>
      <c r="I43" s="207"/>
    </row>
    <row r="44" spans="1:9" ht="23.25" customHeight="1">
      <c r="A44" s="208" t="s">
        <v>39</v>
      </c>
      <c r="B44" s="208"/>
      <c r="C44" s="208"/>
      <c r="D44" s="208"/>
      <c r="E44" s="208"/>
      <c r="F44" s="208"/>
      <c r="G44" s="208"/>
      <c r="H44" s="208"/>
      <c r="I44" s="208"/>
    </row>
    <row r="45" spans="1:9" ht="45">
      <c r="A45" s="18" t="s">
        <v>40</v>
      </c>
      <c r="B45" s="183" t="s">
        <v>41</v>
      </c>
      <c r="C45" s="184"/>
      <c r="D45" s="184"/>
      <c r="E45" s="184"/>
      <c r="F45" s="184"/>
      <c r="G45" s="185"/>
      <c r="H45" s="18" t="s">
        <v>27</v>
      </c>
      <c r="I45" s="18" t="s">
        <v>28</v>
      </c>
    </row>
    <row r="46" spans="1:9" ht="19.5" customHeight="1">
      <c r="A46" s="79">
        <v>1</v>
      </c>
      <c r="B46" s="132" t="s">
        <v>42</v>
      </c>
      <c r="C46" s="133"/>
      <c r="D46" s="133"/>
      <c r="E46" s="133"/>
      <c r="F46" s="133"/>
      <c r="G46" s="134"/>
      <c r="H46" s="20">
        <v>0.1111</v>
      </c>
      <c r="I46" s="21">
        <f aca="true" t="shared" si="2" ref="I46:I53">$I$31*H46</f>
        <v>243.85716740000004</v>
      </c>
    </row>
    <row r="47" spans="1:9" ht="19.5" customHeight="1">
      <c r="A47" s="79">
        <v>2</v>
      </c>
      <c r="B47" s="132" t="s">
        <v>43</v>
      </c>
      <c r="C47" s="133"/>
      <c r="D47" s="133"/>
      <c r="E47" s="133"/>
      <c r="F47" s="133"/>
      <c r="G47" s="134"/>
      <c r="H47" s="20">
        <v>0.02047</v>
      </c>
      <c r="I47" s="21">
        <f t="shared" si="2"/>
        <v>44.93029898</v>
      </c>
    </row>
    <row r="48" spans="1:9" ht="19.5" customHeight="1">
      <c r="A48" s="79">
        <v>3</v>
      </c>
      <c r="B48" s="132" t="s">
        <v>44</v>
      </c>
      <c r="C48" s="133"/>
      <c r="D48" s="133"/>
      <c r="E48" s="133"/>
      <c r="F48" s="133"/>
      <c r="G48" s="134"/>
      <c r="H48" s="20">
        <v>0.012123</v>
      </c>
      <c r="I48" s="21">
        <f t="shared" si="2"/>
        <v>26.609184882</v>
      </c>
    </row>
    <row r="49" spans="1:9" ht="19.5" customHeight="1">
      <c r="A49" s="79">
        <v>4</v>
      </c>
      <c r="B49" s="132" t="s">
        <v>45</v>
      </c>
      <c r="C49" s="133"/>
      <c r="D49" s="133"/>
      <c r="E49" s="133"/>
      <c r="F49" s="133"/>
      <c r="G49" s="134"/>
      <c r="H49" s="20">
        <v>0.011436</v>
      </c>
      <c r="I49" s="21">
        <f t="shared" si="2"/>
        <v>25.101265224000002</v>
      </c>
    </row>
    <row r="50" spans="1:9" ht="19.5" customHeight="1">
      <c r="A50" s="79">
        <v>5</v>
      </c>
      <c r="B50" s="132" t="s">
        <v>46</v>
      </c>
      <c r="C50" s="133"/>
      <c r="D50" s="133"/>
      <c r="E50" s="133"/>
      <c r="F50" s="133"/>
      <c r="G50" s="134"/>
      <c r="H50" s="20">
        <v>0.000174</v>
      </c>
      <c r="I50" s="21">
        <f t="shared" si="2"/>
        <v>0.38191851600000004</v>
      </c>
    </row>
    <row r="51" spans="1:9" ht="19.5" customHeight="1">
      <c r="A51" s="79">
        <v>6</v>
      </c>
      <c r="B51" s="132" t="s">
        <v>47</v>
      </c>
      <c r="C51" s="133"/>
      <c r="D51" s="133"/>
      <c r="E51" s="133"/>
      <c r="F51" s="133"/>
      <c r="G51" s="134"/>
      <c r="H51" s="20">
        <v>0.000442</v>
      </c>
      <c r="I51" s="21">
        <f t="shared" si="2"/>
        <v>0.9701608280000001</v>
      </c>
    </row>
    <row r="52" spans="1:9" ht="19.5" customHeight="1">
      <c r="A52" s="79">
        <v>7</v>
      </c>
      <c r="B52" s="132" t="s">
        <v>48</v>
      </c>
      <c r="C52" s="133"/>
      <c r="D52" s="133"/>
      <c r="E52" s="133"/>
      <c r="F52" s="133"/>
      <c r="G52" s="134"/>
      <c r="H52" s="20">
        <v>0.000185</v>
      </c>
      <c r="I52" s="21">
        <f t="shared" si="2"/>
        <v>0.40606279</v>
      </c>
    </row>
    <row r="53" spans="1:9" ht="19.5" customHeight="1">
      <c r="A53" s="79">
        <v>8</v>
      </c>
      <c r="B53" s="132" t="s">
        <v>49</v>
      </c>
      <c r="C53" s="133"/>
      <c r="D53" s="133"/>
      <c r="E53" s="133"/>
      <c r="F53" s="133"/>
      <c r="G53" s="134"/>
      <c r="H53" s="20">
        <v>0.09079</v>
      </c>
      <c r="I53" s="21">
        <f t="shared" si="2"/>
        <v>199.27805786000002</v>
      </c>
    </row>
    <row r="54" spans="1:9" ht="15">
      <c r="A54" s="173" t="s">
        <v>50</v>
      </c>
      <c r="B54" s="174"/>
      <c r="C54" s="174"/>
      <c r="D54" s="174"/>
      <c r="E54" s="174"/>
      <c r="F54" s="174"/>
      <c r="G54" s="175"/>
      <c r="H54" s="23">
        <f>SUM(H46:H53)</f>
        <v>0.24672</v>
      </c>
      <c r="I54" s="84">
        <f>I46+I47+I48+I49+I50+I51+I52+I53</f>
        <v>541.5341164800002</v>
      </c>
    </row>
    <row r="55" spans="1:9" ht="15">
      <c r="A55" s="25" t="s">
        <v>51</v>
      </c>
      <c r="B55" s="205" t="s">
        <v>52</v>
      </c>
      <c r="C55" s="205"/>
      <c r="D55" s="205"/>
      <c r="E55" s="205"/>
      <c r="F55" s="205"/>
      <c r="G55" s="205"/>
      <c r="H55" s="205"/>
      <c r="I55" s="205"/>
    </row>
    <row r="56" spans="1:9" ht="15">
      <c r="A56" s="25" t="s">
        <v>53</v>
      </c>
      <c r="B56" s="206" t="s">
        <v>54</v>
      </c>
      <c r="C56" s="206"/>
      <c r="D56" s="206"/>
      <c r="E56" s="206"/>
      <c r="F56" s="206"/>
      <c r="G56" s="206"/>
      <c r="H56" s="206"/>
      <c r="I56" s="206"/>
    </row>
    <row r="57" spans="1:9" ht="45">
      <c r="A57" s="18" t="s">
        <v>55</v>
      </c>
      <c r="B57" s="183" t="s">
        <v>56</v>
      </c>
      <c r="C57" s="184"/>
      <c r="D57" s="184"/>
      <c r="E57" s="184"/>
      <c r="F57" s="184"/>
      <c r="G57" s="185"/>
      <c r="H57" s="18" t="s">
        <v>27</v>
      </c>
      <c r="I57" s="18" t="s">
        <v>28</v>
      </c>
    </row>
    <row r="58" spans="1:9" ht="15">
      <c r="A58" s="79">
        <v>1</v>
      </c>
      <c r="B58" s="132" t="s">
        <v>57</v>
      </c>
      <c r="C58" s="133"/>
      <c r="D58" s="133"/>
      <c r="E58" s="133"/>
      <c r="F58" s="133"/>
      <c r="G58" s="134"/>
      <c r="H58" s="20">
        <v>0.023627</v>
      </c>
      <c r="I58" s="21">
        <f>$I$31*H58</f>
        <v>51.859705618</v>
      </c>
    </row>
    <row r="59" spans="1:9" ht="15">
      <c r="A59" s="79">
        <v>2</v>
      </c>
      <c r="B59" s="132" t="s">
        <v>58</v>
      </c>
      <c r="C59" s="133"/>
      <c r="D59" s="133"/>
      <c r="E59" s="133"/>
      <c r="F59" s="133"/>
      <c r="G59" s="134"/>
      <c r="H59" s="20">
        <v>0.001717</v>
      </c>
      <c r="I59" s="21">
        <f>$I$31*H59</f>
        <v>3.768701678</v>
      </c>
    </row>
    <row r="60" spans="1:9" ht="15">
      <c r="A60" s="79">
        <v>3</v>
      </c>
      <c r="B60" s="132" t="s">
        <v>59</v>
      </c>
      <c r="C60" s="133"/>
      <c r="D60" s="133"/>
      <c r="E60" s="133"/>
      <c r="F60" s="133"/>
      <c r="G60" s="134"/>
      <c r="H60" s="20">
        <v>0.011813</v>
      </c>
      <c r="I60" s="21">
        <f>$I$31*H60</f>
        <v>25.928755342000002</v>
      </c>
    </row>
    <row r="61" spans="1:9" ht="15">
      <c r="A61" s="173" t="s">
        <v>60</v>
      </c>
      <c r="B61" s="174"/>
      <c r="C61" s="174"/>
      <c r="D61" s="174"/>
      <c r="E61" s="174"/>
      <c r="F61" s="174"/>
      <c r="G61" s="175"/>
      <c r="H61" s="23">
        <f>SUM(H58:H60)</f>
        <v>0.037156999999999996</v>
      </c>
      <c r="I61" s="84">
        <f>I58+I59+I60</f>
        <v>81.557162638</v>
      </c>
    </row>
    <row r="62" spans="1:9" ht="15">
      <c r="A62" s="3"/>
      <c r="B62" s="3"/>
      <c r="C62" s="3"/>
      <c r="D62" s="3"/>
      <c r="E62" s="3"/>
      <c r="F62" s="3"/>
      <c r="G62" s="3"/>
      <c r="H62" s="3"/>
      <c r="I62" s="3"/>
    </row>
    <row r="63" spans="1:9" ht="45">
      <c r="A63" s="18" t="s">
        <v>61</v>
      </c>
      <c r="B63" s="183" t="s">
        <v>62</v>
      </c>
      <c r="C63" s="184"/>
      <c r="D63" s="184"/>
      <c r="E63" s="184"/>
      <c r="F63" s="184"/>
      <c r="G63" s="185"/>
      <c r="H63" s="18" t="s">
        <v>27</v>
      </c>
      <c r="I63" s="18" t="s">
        <v>28</v>
      </c>
    </row>
    <row r="64" spans="1:9" ht="15">
      <c r="A64" s="79">
        <v>1</v>
      </c>
      <c r="B64" s="132" t="s">
        <v>63</v>
      </c>
      <c r="C64" s="133"/>
      <c r="D64" s="133"/>
      <c r="E64" s="133"/>
      <c r="F64" s="133"/>
      <c r="G64" s="134"/>
      <c r="H64" s="20">
        <f>(H42*H54)</f>
        <v>0.09079296000000002</v>
      </c>
      <c r="I64" s="21">
        <f>$I$31*H64</f>
        <v>199.28455486464006</v>
      </c>
    </row>
    <row r="65" spans="1:9" ht="15">
      <c r="A65" s="173" t="s">
        <v>64</v>
      </c>
      <c r="B65" s="174"/>
      <c r="C65" s="174"/>
      <c r="D65" s="174"/>
      <c r="E65" s="174"/>
      <c r="F65" s="174"/>
      <c r="G65" s="175"/>
      <c r="H65" s="23">
        <f>SUM(H64:H64)</f>
        <v>0.09079296000000002</v>
      </c>
      <c r="I65" s="84">
        <f>I64</f>
        <v>199.28455486464006</v>
      </c>
    </row>
    <row r="66" spans="1:9" ht="15">
      <c r="A66" s="3"/>
      <c r="B66" s="3"/>
      <c r="C66" s="3"/>
      <c r="D66" s="3"/>
      <c r="E66" s="3"/>
      <c r="F66" s="3"/>
      <c r="G66" s="3"/>
      <c r="H66" s="3"/>
      <c r="I66" s="3"/>
    </row>
    <row r="67" spans="1:9" ht="15">
      <c r="A67" s="204" t="s">
        <v>65</v>
      </c>
      <c r="B67" s="204"/>
      <c r="C67" s="204"/>
      <c r="D67" s="204"/>
      <c r="E67" s="204"/>
      <c r="F67" s="204"/>
      <c r="G67" s="204"/>
      <c r="H67" s="26">
        <f>H42+H54+H61+H65</f>
        <v>0.7426699600000002</v>
      </c>
      <c r="I67" s="27">
        <f>I42+I54+I61+I65</f>
        <v>1630.1115459826403</v>
      </c>
    </row>
    <row r="68" spans="1:9" ht="15">
      <c r="A68" s="3"/>
      <c r="B68" s="3"/>
      <c r="C68" s="3"/>
      <c r="D68" s="3"/>
      <c r="E68" s="3"/>
      <c r="F68" s="3"/>
      <c r="G68" s="3"/>
      <c r="H68" s="3"/>
      <c r="I68" s="3"/>
    </row>
    <row r="69" spans="1:9" ht="45">
      <c r="A69" s="18" t="s">
        <v>66</v>
      </c>
      <c r="B69" s="183" t="s">
        <v>67</v>
      </c>
      <c r="C69" s="184"/>
      <c r="D69" s="184"/>
      <c r="E69" s="184"/>
      <c r="F69" s="184"/>
      <c r="G69" s="185"/>
      <c r="H69" s="18" t="s">
        <v>27</v>
      </c>
      <c r="I69" s="18" t="s">
        <v>28</v>
      </c>
    </row>
    <row r="70" spans="1:9" ht="15">
      <c r="A70" s="77">
        <v>1</v>
      </c>
      <c r="B70" s="132" t="s">
        <v>165</v>
      </c>
      <c r="C70" s="133"/>
      <c r="D70" s="133"/>
      <c r="E70" s="133"/>
      <c r="F70" s="133"/>
      <c r="G70" s="134"/>
      <c r="H70" s="20">
        <f>I70/$I$31</f>
        <v>0.14309150070116</v>
      </c>
      <c r="I70" s="21">
        <f>I81</f>
        <v>314.0764</v>
      </c>
    </row>
    <row r="71" spans="1:9" ht="15">
      <c r="A71" s="77">
        <v>2</v>
      </c>
      <c r="B71" s="132" t="s">
        <v>68</v>
      </c>
      <c r="C71" s="133"/>
      <c r="D71" s="133"/>
      <c r="E71" s="133"/>
      <c r="F71" s="133"/>
      <c r="G71" s="134"/>
      <c r="H71" s="20">
        <f>I71/$I$31</f>
        <v>0.05336442918101409</v>
      </c>
      <c r="I71" s="21">
        <f>I77</f>
        <v>117.1314</v>
      </c>
    </row>
    <row r="72" spans="1:9" ht="15">
      <c r="A72" s="79">
        <v>3</v>
      </c>
      <c r="B72" s="132" t="s">
        <v>69</v>
      </c>
      <c r="C72" s="133"/>
      <c r="D72" s="133"/>
      <c r="E72" s="133"/>
      <c r="F72" s="133"/>
      <c r="G72" s="134"/>
      <c r="H72" s="20">
        <f>I72/$I$31</f>
        <v>0</v>
      </c>
      <c r="I72" s="21">
        <v>0</v>
      </c>
    </row>
    <row r="73" spans="1:9" ht="15">
      <c r="A73" s="173" t="s">
        <v>70</v>
      </c>
      <c r="B73" s="174"/>
      <c r="C73" s="174"/>
      <c r="D73" s="174"/>
      <c r="E73" s="174"/>
      <c r="F73" s="174"/>
      <c r="G73" s="175"/>
      <c r="H73" s="23">
        <f>SUM(H70:H72)</f>
        <v>0.19645592988217409</v>
      </c>
      <c r="I73" s="84">
        <f>SUM(I70:I72)</f>
        <v>431.20779999999996</v>
      </c>
    </row>
    <row r="74" spans="1:9" ht="15">
      <c r="A74" s="29"/>
      <c r="B74" s="29"/>
      <c r="C74" s="29"/>
      <c r="D74" s="29"/>
      <c r="E74" s="29"/>
      <c r="F74" s="29"/>
      <c r="G74" s="29"/>
      <c r="H74" s="30"/>
      <c r="I74" s="31"/>
    </row>
    <row r="75" spans="1:9" ht="15">
      <c r="A75" s="202" t="s">
        <v>71</v>
      </c>
      <c r="B75" s="202"/>
      <c r="C75" s="202"/>
      <c r="D75" s="202"/>
      <c r="E75" s="202"/>
      <c r="F75" s="202"/>
      <c r="G75" s="202"/>
      <c r="H75" s="202"/>
      <c r="I75" s="202"/>
    </row>
    <row r="76" spans="1:9" ht="22.5">
      <c r="A76" s="166" t="s">
        <v>72</v>
      </c>
      <c r="B76" s="166"/>
      <c r="C76" s="79" t="s">
        <v>73</v>
      </c>
      <c r="D76" s="79" t="s">
        <v>74</v>
      </c>
      <c r="E76" s="79" t="s">
        <v>75</v>
      </c>
      <c r="F76" s="79" t="s">
        <v>76</v>
      </c>
      <c r="G76" s="79" t="s">
        <v>77</v>
      </c>
      <c r="H76" s="20" t="s">
        <v>78</v>
      </c>
      <c r="I76" s="21" t="s">
        <v>79</v>
      </c>
    </row>
    <row r="77" spans="1:9" ht="15">
      <c r="A77" s="201">
        <f>I12</f>
        <v>4.8</v>
      </c>
      <c r="B77" s="166"/>
      <c r="C77" s="79">
        <f>I13</f>
        <v>22</v>
      </c>
      <c r="D77" s="79">
        <f>I14</f>
        <v>2</v>
      </c>
      <c r="E77" s="81">
        <f>A77*C77*D77</f>
        <v>211.2</v>
      </c>
      <c r="F77" s="21">
        <f>I24</f>
        <v>1567.81</v>
      </c>
      <c r="G77" s="33">
        <f>I15</f>
        <v>0.06</v>
      </c>
      <c r="H77" s="81">
        <f>F77*G77</f>
        <v>94.06859999999999</v>
      </c>
      <c r="I77" s="21">
        <f>IF((E77-H77)&lt;0,0,E77-H77)</f>
        <v>117.1314</v>
      </c>
    </row>
    <row r="78" spans="1:9" ht="15">
      <c r="A78" s="34"/>
      <c r="B78" s="34"/>
      <c r="C78" s="34"/>
      <c r="D78" s="34"/>
      <c r="E78" s="35"/>
      <c r="F78" s="35"/>
      <c r="G78" s="36"/>
      <c r="H78" s="35"/>
      <c r="I78" s="37"/>
    </row>
    <row r="79" spans="1:9" ht="15">
      <c r="A79" s="202" t="s">
        <v>80</v>
      </c>
      <c r="B79" s="202"/>
      <c r="C79" s="202"/>
      <c r="D79" s="202"/>
      <c r="E79" s="202"/>
      <c r="F79" s="202"/>
      <c r="G79" s="202"/>
      <c r="H79" s="202"/>
      <c r="I79" s="202"/>
    </row>
    <row r="80" spans="1:9" ht="22.5">
      <c r="A80" s="166" t="s">
        <v>72</v>
      </c>
      <c r="B80" s="166"/>
      <c r="C80" s="79" t="s">
        <v>81</v>
      </c>
      <c r="D80" s="79" t="s">
        <v>74</v>
      </c>
      <c r="E80" s="79" t="s">
        <v>75</v>
      </c>
      <c r="F80" s="79" t="s">
        <v>76</v>
      </c>
      <c r="G80" s="79" t="s">
        <v>77</v>
      </c>
      <c r="H80" s="20" t="str">
        <f>H76</f>
        <v>Valor desconto</v>
      </c>
      <c r="I80" s="21" t="s">
        <v>79</v>
      </c>
    </row>
    <row r="81" spans="1:9" ht="15">
      <c r="A81" s="203">
        <f>I16</f>
        <v>17.41</v>
      </c>
      <c r="B81" s="203"/>
      <c r="C81" s="38">
        <f>I17</f>
        <v>22</v>
      </c>
      <c r="D81" s="79">
        <f>I18</f>
        <v>1</v>
      </c>
      <c r="E81" s="81">
        <f>A81*C81*D81</f>
        <v>383.02</v>
      </c>
      <c r="F81" s="81">
        <f>E81</f>
        <v>383.02</v>
      </c>
      <c r="G81" s="39">
        <f>I19</f>
        <v>0.18</v>
      </c>
      <c r="H81" s="81">
        <f>F81*G81</f>
        <v>68.94359999999999</v>
      </c>
      <c r="I81" s="21">
        <f>IF((E81-H81)&lt;0,0,E81-H81)</f>
        <v>314.0764</v>
      </c>
    </row>
    <row r="82" spans="1:9" ht="15">
      <c r="A82" s="3"/>
      <c r="B82" s="3"/>
      <c r="C82" s="3"/>
      <c r="D82" s="3"/>
      <c r="E82" s="3"/>
      <c r="F82" s="3"/>
      <c r="G82" s="3"/>
      <c r="H82" s="3"/>
      <c r="I82" s="3"/>
    </row>
    <row r="83" spans="1:9" ht="15">
      <c r="A83" s="189" t="s">
        <v>82</v>
      </c>
      <c r="B83" s="189"/>
      <c r="C83" s="189"/>
      <c r="D83" s="189"/>
      <c r="E83" s="189"/>
      <c r="F83" s="189"/>
      <c r="G83" s="189"/>
      <c r="H83" s="40">
        <f>H31+H67+H73</f>
        <v>1.9391258898821744</v>
      </c>
      <c r="I83" s="41">
        <f>I31+I67+I73</f>
        <v>4256.253345982641</v>
      </c>
    </row>
    <row r="84" spans="1:9" ht="15">
      <c r="A84" s="42"/>
      <c r="B84" s="42"/>
      <c r="C84" s="42"/>
      <c r="D84" s="42"/>
      <c r="E84" s="42"/>
      <c r="F84" s="42"/>
      <c r="G84" s="42"/>
      <c r="H84" s="43"/>
      <c r="I84" s="44"/>
    </row>
    <row r="85" spans="1:9" ht="15">
      <c r="A85" s="182" t="s">
        <v>83</v>
      </c>
      <c r="B85" s="182"/>
      <c r="C85" s="182"/>
      <c r="D85" s="182"/>
      <c r="E85" s="182"/>
      <c r="F85" s="182"/>
      <c r="G85" s="182"/>
      <c r="H85" s="182"/>
      <c r="I85" s="182"/>
    </row>
    <row r="86" spans="1:9" ht="45">
      <c r="A86" s="18" t="s">
        <v>25</v>
      </c>
      <c r="B86" s="183" t="s">
        <v>84</v>
      </c>
      <c r="C86" s="184"/>
      <c r="D86" s="184"/>
      <c r="E86" s="184"/>
      <c r="F86" s="184"/>
      <c r="G86" s="185"/>
      <c r="H86" s="18" t="s">
        <v>27</v>
      </c>
      <c r="I86" s="18" t="s">
        <v>28</v>
      </c>
    </row>
    <row r="87" spans="1:9" ht="15">
      <c r="A87" s="79">
        <v>1</v>
      </c>
      <c r="B87" s="132" t="s">
        <v>85</v>
      </c>
      <c r="C87" s="133"/>
      <c r="D87" s="133"/>
      <c r="E87" s="133"/>
      <c r="F87" s="133"/>
      <c r="G87" s="134"/>
      <c r="H87" s="20">
        <f aca="true" t="shared" si="3" ref="H87:H92">I87/$I$98</f>
        <v>0</v>
      </c>
      <c r="I87" s="21">
        <v>0</v>
      </c>
    </row>
    <row r="88" spans="1:9" ht="15">
      <c r="A88" s="79">
        <v>2</v>
      </c>
      <c r="B88" s="195" t="s">
        <v>86</v>
      </c>
      <c r="C88" s="196"/>
      <c r="D88" s="196"/>
      <c r="E88" s="196"/>
      <c r="F88" s="196"/>
      <c r="G88" s="197"/>
      <c r="H88" s="20">
        <f t="shared" si="3"/>
        <v>0</v>
      </c>
      <c r="I88" s="21">
        <v>0</v>
      </c>
    </row>
    <row r="89" spans="1:9" ht="15">
      <c r="A89" s="79">
        <v>3</v>
      </c>
      <c r="B89" s="132" t="s">
        <v>87</v>
      </c>
      <c r="C89" s="133"/>
      <c r="D89" s="133"/>
      <c r="E89" s="133"/>
      <c r="F89" s="133"/>
      <c r="G89" s="134"/>
      <c r="H89" s="20">
        <f t="shared" si="3"/>
        <v>0</v>
      </c>
      <c r="I89" s="21">
        <v>0</v>
      </c>
    </row>
    <row r="90" spans="1:9" ht="15">
      <c r="A90" s="79">
        <v>4</v>
      </c>
      <c r="B90" s="198" t="s">
        <v>88</v>
      </c>
      <c r="C90" s="199"/>
      <c r="D90" s="199"/>
      <c r="E90" s="199"/>
      <c r="F90" s="199"/>
      <c r="G90" s="200"/>
      <c r="H90" s="20">
        <v>0</v>
      </c>
      <c r="I90" s="21"/>
    </row>
    <row r="91" spans="1:9" ht="15">
      <c r="A91" s="79">
        <v>5</v>
      </c>
      <c r="B91" s="132" t="s">
        <v>89</v>
      </c>
      <c r="C91" s="133"/>
      <c r="D91" s="133"/>
      <c r="E91" s="133"/>
      <c r="F91" s="133"/>
      <c r="G91" s="134"/>
      <c r="H91" s="20">
        <f t="shared" si="3"/>
        <v>0</v>
      </c>
      <c r="I91" s="21">
        <v>0</v>
      </c>
    </row>
    <row r="92" spans="1:9" ht="15">
      <c r="A92" s="79">
        <v>6</v>
      </c>
      <c r="B92" s="132" t="s">
        <v>90</v>
      </c>
      <c r="C92" s="133"/>
      <c r="D92" s="133"/>
      <c r="E92" s="133"/>
      <c r="F92" s="133"/>
      <c r="G92" s="134"/>
      <c r="H92" s="20">
        <f t="shared" si="3"/>
        <v>0</v>
      </c>
      <c r="I92" s="21">
        <v>0</v>
      </c>
    </row>
    <row r="93" spans="1:9" ht="15">
      <c r="A93" s="173" t="s">
        <v>91</v>
      </c>
      <c r="B93" s="174"/>
      <c r="C93" s="174"/>
      <c r="D93" s="174"/>
      <c r="E93" s="174"/>
      <c r="F93" s="174"/>
      <c r="G93" s="175"/>
      <c r="H93" s="23">
        <f>H87+H88+H89+H90+H91+H92</f>
        <v>0</v>
      </c>
      <c r="I93" s="75"/>
    </row>
    <row r="94" spans="2:9" ht="32.25" customHeight="1">
      <c r="B94" s="191" t="s">
        <v>92</v>
      </c>
      <c r="C94" s="191"/>
      <c r="D94" s="191"/>
      <c r="E94" s="191"/>
      <c r="F94" s="191"/>
      <c r="G94" s="191"/>
      <c r="H94" s="191"/>
      <c r="I94" s="191"/>
    </row>
    <row r="96" spans="1:9" ht="51" customHeight="1">
      <c r="A96" s="192" t="s">
        <v>93</v>
      </c>
      <c r="B96" s="193"/>
      <c r="C96" s="193"/>
      <c r="D96" s="193"/>
      <c r="E96" s="194"/>
      <c r="F96" s="45">
        <v>0.2</v>
      </c>
      <c r="G96" s="46">
        <f>I98*F96</f>
        <v>827.8243891965282</v>
      </c>
      <c r="H96" s="47" t="s">
        <v>94</v>
      </c>
      <c r="I96" s="48">
        <f>I71</f>
        <v>117.1314</v>
      </c>
    </row>
    <row r="97" spans="1:9" ht="30" customHeight="1">
      <c r="A97" s="187" t="s">
        <v>95</v>
      </c>
      <c r="B97" s="187"/>
      <c r="C97" s="82" t="s">
        <v>96</v>
      </c>
      <c r="D97" s="82" t="s">
        <v>97</v>
      </c>
      <c r="E97" s="82" t="s">
        <v>98</v>
      </c>
      <c r="F97" s="82" t="s">
        <v>99</v>
      </c>
      <c r="G97" s="82" t="s">
        <v>100</v>
      </c>
      <c r="H97" s="47" t="s">
        <v>101</v>
      </c>
      <c r="I97" s="50" t="s">
        <v>102</v>
      </c>
    </row>
    <row r="98" spans="1:9" ht="15">
      <c r="A98" s="188">
        <f>I31</f>
        <v>2194.934</v>
      </c>
      <c r="B98" s="188"/>
      <c r="C98" s="83">
        <f>I42</f>
        <v>807.7357120000001</v>
      </c>
      <c r="D98" s="83">
        <f>I54</f>
        <v>541.5341164800002</v>
      </c>
      <c r="E98" s="83">
        <f>I61</f>
        <v>81.557162638</v>
      </c>
      <c r="F98" s="83">
        <f>I65</f>
        <v>199.28455486464006</v>
      </c>
      <c r="G98" s="83">
        <f>I73</f>
        <v>431.20779999999996</v>
      </c>
      <c r="H98" s="83">
        <f>SUM(A98:G98)</f>
        <v>4256.253345982641</v>
      </c>
      <c r="I98" s="83">
        <f>H98-I96</f>
        <v>4139.121945982641</v>
      </c>
    </row>
    <row r="99" spans="1:9" ht="15">
      <c r="A99" s="25"/>
      <c r="B99" s="190"/>
      <c r="C99" s="190"/>
      <c r="D99" s="190"/>
      <c r="E99" s="190"/>
      <c r="F99" s="190"/>
      <c r="G99" s="190"/>
      <c r="H99" s="190"/>
      <c r="I99" s="190"/>
    </row>
    <row r="100" spans="1:9" ht="45">
      <c r="A100" s="18" t="s">
        <v>35</v>
      </c>
      <c r="B100" s="183" t="s">
        <v>103</v>
      </c>
      <c r="C100" s="184"/>
      <c r="D100" s="184"/>
      <c r="E100" s="184"/>
      <c r="F100" s="184"/>
      <c r="G100" s="185"/>
      <c r="H100" s="18" t="s">
        <v>27</v>
      </c>
      <c r="I100" s="18" t="s">
        <v>28</v>
      </c>
    </row>
    <row r="101" spans="1:9" ht="15">
      <c r="A101" s="79">
        <v>1</v>
      </c>
      <c r="B101" s="132" t="s">
        <v>104</v>
      </c>
      <c r="C101" s="133"/>
      <c r="D101" s="133"/>
      <c r="E101" s="133"/>
      <c r="F101" s="133"/>
      <c r="G101" s="134"/>
      <c r="H101" s="20">
        <f>I101/$I$111</f>
        <v>0</v>
      </c>
      <c r="I101" s="21"/>
    </row>
    <row r="102" spans="1:9" ht="15">
      <c r="A102" s="79">
        <v>2</v>
      </c>
      <c r="B102" s="132" t="s">
        <v>105</v>
      </c>
      <c r="C102" s="133"/>
      <c r="D102" s="133"/>
      <c r="E102" s="133"/>
      <c r="F102" s="133"/>
      <c r="G102" s="134"/>
      <c r="H102" s="20">
        <f>I102/$I$111</f>
        <v>0</v>
      </c>
      <c r="I102" s="21">
        <v>0</v>
      </c>
    </row>
    <row r="103" spans="1:9" ht="15">
      <c r="A103" s="173" t="s">
        <v>106</v>
      </c>
      <c r="B103" s="174"/>
      <c r="C103" s="174"/>
      <c r="D103" s="174"/>
      <c r="E103" s="174"/>
      <c r="F103" s="174"/>
      <c r="G103" s="175"/>
      <c r="H103" s="23">
        <f>H101+H102</f>
        <v>0</v>
      </c>
      <c r="I103" s="76"/>
    </row>
    <row r="104" spans="1:9" ht="1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45">
      <c r="A105" s="18" t="s">
        <v>40</v>
      </c>
      <c r="B105" s="183" t="s">
        <v>107</v>
      </c>
      <c r="C105" s="184"/>
      <c r="D105" s="184"/>
      <c r="E105" s="184"/>
      <c r="F105" s="184"/>
      <c r="G105" s="185"/>
      <c r="H105" s="18" t="s">
        <v>27</v>
      </c>
      <c r="I105" s="18" t="s">
        <v>28</v>
      </c>
    </row>
    <row r="106" spans="1:9" ht="15">
      <c r="A106" s="79">
        <v>1</v>
      </c>
      <c r="B106" s="132" t="s">
        <v>107</v>
      </c>
      <c r="C106" s="133"/>
      <c r="D106" s="133"/>
      <c r="E106" s="133"/>
      <c r="F106" s="133"/>
      <c r="G106" s="134"/>
      <c r="H106" s="20">
        <f>I106/I111</f>
        <v>0</v>
      </c>
      <c r="I106" s="21">
        <v>0</v>
      </c>
    </row>
    <row r="107" spans="1:9" ht="15">
      <c r="A107" s="173" t="s">
        <v>108</v>
      </c>
      <c r="B107" s="174"/>
      <c r="C107" s="174"/>
      <c r="D107" s="174"/>
      <c r="E107" s="174"/>
      <c r="F107" s="174"/>
      <c r="G107" s="175"/>
      <c r="H107" s="23">
        <f>H106</f>
        <v>0</v>
      </c>
      <c r="I107" s="76"/>
    </row>
    <row r="108" spans="1:9" ht="15">
      <c r="A108" s="29"/>
      <c r="B108" s="29"/>
      <c r="C108" s="29"/>
      <c r="D108" s="29"/>
      <c r="E108" s="29"/>
      <c r="F108" s="29"/>
      <c r="G108" s="29"/>
      <c r="H108" s="30"/>
      <c r="I108" s="31"/>
    </row>
    <row r="109" spans="1:9" ht="42" customHeight="1">
      <c r="A109" s="186" t="s">
        <v>109</v>
      </c>
      <c r="B109" s="186"/>
      <c r="C109" s="186"/>
      <c r="D109" s="186"/>
      <c r="E109" s="186"/>
      <c r="F109" s="45">
        <v>0.18</v>
      </c>
      <c r="G109" s="46">
        <f>I111*F109</f>
        <v>745.0419502768752</v>
      </c>
      <c r="H109" s="47" t="s">
        <v>94</v>
      </c>
      <c r="I109" s="48">
        <f>I71</f>
        <v>117.1314</v>
      </c>
    </row>
    <row r="110" spans="1:9" ht="24.75">
      <c r="A110" s="187" t="s">
        <v>95</v>
      </c>
      <c r="B110" s="187"/>
      <c r="C110" s="82" t="s">
        <v>96</v>
      </c>
      <c r="D110" s="82" t="s">
        <v>97</v>
      </c>
      <c r="E110" s="82" t="s">
        <v>98</v>
      </c>
      <c r="F110" s="82" t="s">
        <v>99</v>
      </c>
      <c r="G110" s="82" t="s">
        <v>100</v>
      </c>
      <c r="H110" s="47" t="s">
        <v>101</v>
      </c>
      <c r="I110" s="50" t="s">
        <v>102</v>
      </c>
    </row>
    <row r="111" spans="1:9" ht="15">
      <c r="A111" s="188">
        <f>I31</f>
        <v>2194.934</v>
      </c>
      <c r="B111" s="188"/>
      <c r="C111" s="83">
        <f>I42</f>
        <v>807.7357120000001</v>
      </c>
      <c r="D111" s="83">
        <f>I54</f>
        <v>541.5341164800002</v>
      </c>
      <c r="E111" s="83">
        <f>I61</f>
        <v>81.557162638</v>
      </c>
      <c r="F111" s="83">
        <f>I65</f>
        <v>199.28455486464006</v>
      </c>
      <c r="G111" s="83">
        <f>I73</f>
        <v>431.20779999999996</v>
      </c>
      <c r="H111" s="83">
        <f>A111+C111+D111+E111+F111+G111</f>
        <v>4256.253345982641</v>
      </c>
      <c r="I111" s="83">
        <f>H111-I109</f>
        <v>4139.121945982641</v>
      </c>
    </row>
    <row r="112" spans="1:9" ht="1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>
      <c r="A113" s="189" t="s">
        <v>110</v>
      </c>
      <c r="B113" s="189"/>
      <c r="C113" s="189"/>
      <c r="D113" s="189"/>
      <c r="E113" s="189"/>
      <c r="F113" s="189"/>
      <c r="G113" s="189"/>
      <c r="H113" s="40">
        <f>H93+H103+H107</f>
        <v>0</v>
      </c>
      <c r="I113" s="41">
        <f>I93+I103+I107</f>
        <v>0</v>
      </c>
    </row>
    <row r="114" spans="1:9" ht="1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>
      <c r="A115" s="182" t="s">
        <v>111</v>
      </c>
      <c r="B115" s="182"/>
      <c r="C115" s="182"/>
      <c r="D115" s="182"/>
      <c r="E115" s="182"/>
      <c r="F115" s="182"/>
      <c r="G115" s="182"/>
      <c r="H115" s="182"/>
      <c r="I115" s="182"/>
    </row>
    <row r="116" spans="1:9" ht="45">
      <c r="A116" s="18" t="s">
        <v>25</v>
      </c>
      <c r="B116" s="183" t="s">
        <v>112</v>
      </c>
      <c r="C116" s="184"/>
      <c r="D116" s="184"/>
      <c r="E116" s="184"/>
      <c r="F116" s="184"/>
      <c r="G116" s="185"/>
      <c r="H116" s="18" t="s">
        <v>27</v>
      </c>
      <c r="I116" s="18" t="s">
        <v>28</v>
      </c>
    </row>
    <row r="117" spans="1:9" ht="15">
      <c r="A117" s="79">
        <v>1</v>
      </c>
      <c r="B117" s="132" t="s">
        <v>113</v>
      </c>
      <c r="C117" s="133"/>
      <c r="D117" s="133"/>
      <c r="E117" s="133"/>
      <c r="F117" s="133"/>
      <c r="G117" s="134"/>
      <c r="H117" s="20">
        <f>I117/$I$83</f>
        <v>0.007115489874110564</v>
      </c>
      <c r="I117" s="21">
        <f>($D$128/$E$130)*H128</f>
        <v>30.28532758498869</v>
      </c>
    </row>
    <row r="118" spans="1:9" ht="15">
      <c r="A118" s="79">
        <v>2</v>
      </c>
      <c r="B118" s="132" t="s">
        <v>114</v>
      </c>
      <c r="C118" s="133"/>
      <c r="D118" s="133"/>
      <c r="E118" s="133"/>
      <c r="F118" s="133"/>
      <c r="G118" s="134"/>
      <c r="H118" s="20">
        <f>I118/$I$83</f>
        <v>0.03284072249589491</v>
      </c>
      <c r="I118" s="21">
        <f>($D$128/$E$130)*H129</f>
        <v>139.7784350076401</v>
      </c>
    </row>
    <row r="119" spans="1:9" ht="15">
      <c r="A119" s="79">
        <v>3</v>
      </c>
      <c r="B119" s="132" t="s">
        <v>14</v>
      </c>
      <c r="C119" s="133"/>
      <c r="D119" s="133"/>
      <c r="E119" s="133"/>
      <c r="F119" s="133"/>
      <c r="G119" s="134"/>
      <c r="H119" s="20">
        <f>I119/$I$83</f>
        <v>0.05473453749315819</v>
      </c>
      <c r="I119" s="21">
        <f>($D$128/$E$130)*H130</f>
        <v>232.96405834606685</v>
      </c>
    </row>
    <row r="120" spans="1:9" ht="15">
      <c r="A120" s="79">
        <v>4</v>
      </c>
      <c r="B120" s="132" t="s">
        <v>115</v>
      </c>
      <c r="C120" s="133"/>
      <c r="D120" s="133"/>
      <c r="E120" s="133"/>
      <c r="F120" s="133"/>
      <c r="G120" s="134"/>
      <c r="H120" s="20">
        <f>I120/$I$83</f>
        <v>0</v>
      </c>
      <c r="I120" s="21">
        <f>($D$128/$E$129)*G131</f>
        <v>0</v>
      </c>
    </row>
    <row r="121" spans="1:9" ht="15">
      <c r="A121" s="79">
        <v>5</v>
      </c>
      <c r="B121" s="132" t="s">
        <v>166</v>
      </c>
      <c r="C121" s="133"/>
      <c r="D121" s="133"/>
      <c r="E121" s="133"/>
      <c r="F121" s="133"/>
      <c r="G121" s="134"/>
      <c r="H121" s="20">
        <f>I121/$I$83</f>
        <v>0</v>
      </c>
      <c r="I121" s="21">
        <v>0</v>
      </c>
    </row>
    <row r="122" spans="1:9" ht="15">
      <c r="A122" s="173" t="s">
        <v>116</v>
      </c>
      <c r="B122" s="174"/>
      <c r="C122" s="174"/>
      <c r="D122" s="174"/>
      <c r="E122" s="174"/>
      <c r="F122" s="174"/>
      <c r="G122" s="175"/>
      <c r="H122" s="23">
        <f>SUM(H117:H121)</f>
        <v>0.09469074986316367</v>
      </c>
      <c r="I122" s="84">
        <f>SUM(I117:I121)</f>
        <v>403.02782093869564</v>
      </c>
    </row>
    <row r="123" spans="1:9" ht="15">
      <c r="A123" s="66" t="s">
        <v>117</v>
      </c>
      <c r="B123" s="176" t="s">
        <v>118</v>
      </c>
      <c r="C123" s="176"/>
      <c r="D123" s="176"/>
      <c r="E123" s="176"/>
      <c r="F123" s="176"/>
      <c r="G123" s="176"/>
      <c r="H123" s="176"/>
      <c r="I123" s="176"/>
    </row>
    <row r="124" spans="1:9" ht="24.75" customHeight="1">
      <c r="A124" s="66" t="s">
        <v>119</v>
      </c>
      <c r="B124" s="177" t="s">
        <v>120</v>
      </c>
      <c r="C124" s="177"/>
      <c r="D124" s="177"/>
      <c r="E124" s="177"/>
      <c r="F124" s="177"/>
      <c r="G124" s="177"/>
      <c r="H124" s="177"/>
      <c r="I124" s="177"/>
    </row>
    <row r="125" spans="1:9" ht="24.75" customHeight="1">
      <c r="A125" s="66" t="s">
        <v>121</v>
      </c>
      <c r="B125" s="178" t="s">
        <v>122</v>
      </c>
      <c r="C125" s="178"/>
      <c r="D125" s="178"/>
      <c r="E125" s="178"/>
      <c r="F125" s="178"/>
      <c r="G125" s="178"/>
      <c r="H125" s="178"/>
      <c r="I125" s="178"/>
    </row>
    <row r="126" spans="1:9" ht="15">
      <c r="A126" s="179" t="s">
        <v>123</v>
      </c>
      <c r="B126" s="180"/>
      <c r="C126" s="180"/>
      <c r="D126" s="180"/>
      <c r="E126" s="180"/>
      <c r="F126" s="180"/>
      <c r="G126" s="180"/>
      <c r="H126" s="180"/>
      <c r="I126" s="181"/>
    </row>
    <row r="127" spans="1:9" ht="19.5" customHeight="1">
      <c r="A127" s="164" t="s">
        <v>124</v>
      </c>
      <c r="B127" s="165"/>
      <c r="C127" s="79" t="s">
        <v>125</v>
      </c>
      <c r="D127" s="166" t="s">
        <v>126</v>
      </c>
      <c r="E127" s="167"/>
      <c r="F127" s="79" t="s">
        <v>127</v>
      </c>
      <c r="G127" s="51" t="s">
        <v>128</v>
      </c>
      <c r="H127" s="168" t="s">
        <v>129</v>
      </c>
      <c r="I127" s="168"/>
    </row>
    <row r="128" spans="1:9" ht="15">
      <c r="A128" s="169">
        <f>I83</f>
        <v>4256.253345982641</v>
      </c>
      <c r="B128" s="170"/>
      <c r="C128" s="21">
        <f>I113</f>
        <v>0</v>
      </c>
      <c r="D128" s="171">
        <f>A128+C128</f>
        <v>4256.253345982641</v>
      </c>
      <c r="E128" s="172"/>
      <c r="F128" s="79" t="s">
        <v>113</v>
      </c>
      <c r="G128" s="52">
        <v>0.0165</v>
      </c>
      <c r="H128" s="159">
        <v>0.0065</v>
      </c>
      <c r="I128" s="159"/>
    </row>
    <row r="129" spans="1:9" ht="15">
      <c r="A129" s="157" t="s">
        <v>130</v>
      </c>
      <c r="B129" s="158"/>
      <c r="C129" s="51">
        <v>1</v>
      </c>
      <c r="D129" s="53">
        <f>G132/1</f>
        <v>0.14250000000000002</v>
      </c>
      <c r="E129" s="54">
        <f>C129-D129</f>
        <v>0.8574999999999999</v>
      </c>
      <c r="F129" s="79" t="s">
        <v>114</v>
      </c>
      <c r="G129" s="52">
        <v>0.076</v>
      </c>
      <c r="H129" s="159">
        <v>0.03</v>
      </c>
      <c r="I129" s="159"/>
    </row>
    <row r="130" spans="1:9" ht="15">
      <c r="A130" s="160" t="s">
        <v>131</v>
      </c>
      <c r="B130" s="161"/>
      <c r="C130" s="85">
        <v>1</v>
      </c>
      <c r="D130" s="56">
        <f>H132</f>
        <v>0.0865</v>
      </c>
      <c r="E130" s="57">
        <f>C130-D130</f>
        <v>0.9135</v>
      </c>
      <c r="F130" s="79" t="s">
        <v>14</v>
      </c>
      <c r="G130" s="52">
        <f>I11</f>
        <v>0.05</v>
      </c>
      <c r="H130" s="159">
        <f>I11</f>
        <v>0.05</v>
      </c>
      <c r="I130" s="159"/>
    </row>
    <row r="131" spans="1:9" ht="15">
      <c r="A131" s="162" t="s">
        <v>132</v>
      </c>
      <c r="B131" s="163"/>
      <c r="C131" s="79">
        <v>1</v>
      </c>
      <c r="D131" s="58">
        <v>0.09</v>
      </c>
      <c r="E131" s="59">
        <f>C131-D131</f>
        <v>0.91</v>
      </c>
      <c r="F131" s="79" t="s">
        <v>133</v>
      </c>
      <c r="G131" s="52">
        <v>0</v>
      </c>
      <c r="H131" s="159">
        <v>0</v>
      </c>
      <c r="I131" s="159"/>
    </row>
    <row r="132" spans="1:9" ht="24.75" customHeight="1">
      <c r="A132" s="67" t="s">
        <v>134</v>
      </c>
      <c r="B132" s="151" t="s">
        <v>135</v>
      </c>
      <c r="C132" s="151"/>
      <c r="D132" s="151"/>
      <c r="E132" s="151"/>
      <c r="F132" s="77" t="s">
        <v>136</v>
      </c>
      <c r="G132" s="60">
        <f>SUM(G128:G131)</f>
        <v>0.14250000000000002</v>
      </c>
      <c r="H132" s="152">
        <f>SUM(H128:I131)</f>
        <v>0.0865</v>
      </c>
      <c r="I132" s="152"/>
    </row>
    <row r="133" spans="1:9" ht="15">
      <c r="A133" s="61"/>
      <c r="B133" s="153"/>
      <c r="C133" s="153"/>
      <c r="D133" s="153"/>
      <c r="E133" s="153"/>
      <c r="F133" s="153"/>
      <c r="G133" s="153"/>
      <c r="H133" s="153"/>
      <c r="I133" s="153"/>
    </row>
    <row r="134" spans="1:9" ht="15">
      <c r="A134" s="135" t="s">
        <v>137</v>
      </c>
      <c r="B134" s="136"/>
      <c r="C134" s="136"/>
      <c r="D134" s="136"/>
      <c r="E134" s="136"/>
      <c r="F134" s="136"/>
      <c r="G134" s="137"/>
      <c r="H134" s="40">
        <f>H122</f>
        <v>0.09469074986316367</v>
      </c>
      <c r="I134" s="41">
        <f>I122</f>
        <v>403.02782093869564</v>
      </c>
    </row>
    <row r="135" spans="1:9" ht="1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>
      <c r="A136" s="154" t="s">
        <v>138</v>
      </c>
      <c r="B136" s="155"/>
      <c r="C136" s="155"/>
      <c r="D136" s="155"/>
      <c r="E136" s="155"/>
      <c r="F136" s="155"/>
      <c r="G136" s="155"/>
      <c r="H136" s="155"/>
      <c r="I136" s="156"/>
    </row>
    <row r="137" spans="1:9" ht="15">
      <c r="A137" s="138" t="s">
        <v>24</v>
      </c>
      <c r="B137" s="139"/>
      <c r="C137" s="139"/>
      <c r="D137" s="139"/>
      <c r="E137" s="139"/>
      <c r="F137" s="139"/>
      <c r="G137" s="139"/>
      <c r="H137" s="139"/>
      <c r="I137" s="140"/>
    </row>
    <row r="138" spans="1:9" ht="15">
      <c r="A138" s="79">
        <v>1</v>
      </c>
      <c r="B138" s="132" t="s">
        <v>139</v>
      </c>
      <c r="C138" s="133"/>
      <c r="D138" s="133"/>
      <c r="E138" s="133"/>
      <c r="F138" s="133"/>
      <c r="G138" s="134"/>
      <c r="H138" s="20">
        <f>I138/$G$155</f>
        <v>0.471088548075394</v>
      </c>
      <c r="I138" s="62">
        <f>I31</f>
        <v>2194.934</v>
      </c>
    </row>
    <row r="139" spans="1:9" ht="15">
      <c r="A139" s="79">
        <v>2</v>
      </c>
      <c r="B139" s="132" t="s">
        <v>140</v>
      </c>
      <c r="C139" s="133"/>
      <c r="D139" s="133"/>
      <c r="E139" s="133"/>
      <c r="F139" s="133"/>
      <c r="G139" s="134"/>
      <c r="H139" s="20">
        <f>I139/$G$155</f>
        <v>0.349863313155611</v>
      </c>
      <c r="I139" s="62">
        <f>I42+I54+I61+I65</f>
        <v>1630.1115459826403</v>
      </c>
    </row>
    <row r="140" spans="1:9" ht="15">
      <c r="A140" s="79">
        <v>3</v>
      </c>
      <c r="B140" s="150" t="s">
        <v>141</v>
      </c>
      <c r="C140" s="150"/>
      <c r="D140" s="150"/>
      <c r="E140" s="150"/>
      <c r="F140" s="150"/>
      <c r="G140" s="150"/>
      <c r="H140" s="20">
        <f>I140/$G$155</f>
        <v>0.09254813876899481</v>
      </c>
      <c r="I140" s="62">
        <f>I73</f>
        <v>431.20779999999996</v>
      </c>
    </row>
    <row r="141" spans="1:9" ht="15">
      <c r="A141" s="135" t="s">
        <v>142</v>
      </c>
      <c r="B141" s="136"/>
      <c r="C141" s="136"/>
      <c r="D141" s="136"/>
      <c r="E141" s="136"/>
      <c r="F141" s="136"/>
      <c r="G141" s="137"/>
      <c r="H141" s="40">
        <f>SUM(H138:H140)</f>
        <v>0.9134999999999998</v>
      </c>
      <c r="I141" s="41">
        <f>SUM(I138:I140)</f>
        <v>4256.253345982641</v>
      </c>
    </row>
    <row r="142" spans="1:9" ht="1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">
      <c r="A143" s="138" t="s">
        <v>83</v>
      </c>
      <c r="B143" s="139"/>
      <c r="C143" s="139"/>
      <c r="D143" s="139"/>
      <c r="E143" s="139"/>
      <c r="F143" s="139"/>
      <c r="G143" s="139"/>
      <c r="H143" s="139"/>
      <c r="I143" s="140"/>
    </row>
    <row r="144" spans="1:9" ht="15">
      <c r="A144" s="79">
        <v>1</v>
      </c>
      <c r="B144" s="132" t="s">
        <v>143</v>
      </c>
      <c r="C144" s="133"/>
      <c r="D144" s="133"/>
      <c r="E144" s="133"/>
      <c r="F144" s="133"/>
      <c r="G144" s="134"/>
      <c r="H144" s="20">
        <f>I144/$G$155</f>
        <v>0</v>
      </c>
      <c r="I144" s="21">
        <f>I93</f>
        <v>0</v>
      </c>
    </row>
    <row r="145" spans="1:9" ht="15">
      <c r="A145" s="79">
        <v>2</v>
      </c>
      <c r="B145" s="132" t="s">
        <v>144</v>
      </c>
      <c r="C145" s="133"/>
      <c r="D145" s="133"/>
      <c r="E145" s="133"/>
      <c r="F145" s="133"/>
      <c r="G145" s="134"/>
      <c r="H145" s="20">
        <f>I145/$G$155</f>
        <v>0</v>
      </c>
      <c r="I145" s="21">
        <f>I103</f>
        <v>0</v>
      </c>
    </row>
    <row r="146" spans="1:9" ht="15">
      <c r="A146" s="79">
        <v>3</v>
      </c>
      <c r="B146" s="132" t="s">
        <v>145</v>
      </c>
      <c r="C146" s="133"/>
      <c r="D146" s="133"/>
      <c r="E146" s="133"/>
      <c r="F146" s="133"/>
      <c r="G146" s="134"/>
      <c r="H146" s="20">
        <f>I146/$G$155</f>
        <v>0</v>
      </c>
      <c r="I146" s="21">
        <f>I107</f>
        <v>0</v>
      </c>
    </row>
    <row r="147" spans="1:9" ht="15">
      <c r="A147" s="135" t="s">
        <v>146</v>
      </c>
      <c r="B147" s="136"/>
      <c r="C147" s="136"/>
      <c r="D147" s="136"/>
      <c r="E147" s="136"/>
      <c r="F147" s="136"/>
      <c r="G147" s="137"/>
      <c r="H147" s="40">
        <f>SUM(H144:H146)</f>
        <v>0</v>
      </c>
      <c r="I147" s="41">
        <f>SUM(I144:I146)</f>
        <v>0</v>
      </c>
    </row>
    <row r="148" spans="1:9" ht="1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>
      <c r="A149" s="138" t="s">
        <v>111</v>
      </c>
      <c r="B149" s="139"/>
      <c r="C149" s="139"/>
      <c r="D149" s="139"/>
      <c r="E149" s="139"/>
      <c r="F149" s="139"/>
      <c r="G149" s="139"/>
      <c r="H149" s="139"/>
      <c r="I149" s="140"/>
    </row>
    <row r="150" spans="1:9" ht="15">
      <c r="A150" s="79">
        <v>1</v>
      </c>
      <c r="B150" s="132" t="s">
        <v>147</v>
      </c>
      <c r="C150" s="133"/>
      <c r="D150" s="133"/>
      <c r="E150" s="133"/>
      <c r="F150" s="133"/>
      <c r="G150" s="134"/>
      <c r="H150" s="20">
        <f>I150/$G$155</f>
        <v>0.0865</v>
      </c>
      <c r="I150" s="21">
        <f>I122</f>
        <v>403.02782093869564</v>
      </c>
    </row>
    <row r="151" spans="1:9" ht="15">
      <c r="A151" s="135" t="s">
        <v>148</v>
      </c>
      <c r="B151" s="136"/>
      <c r="C151" s="136"/>
      <c r="D151" s="136"/>
      <c r="E151" s="136"/>
      <c r="F151" s="136"/>
      <c r="G151" s="137"/>
      <c r="H151" s="40">
        <f>H150</f>
        <v>0.0865</v>
      </c>
      <c r="I151" s="41">
        <f>I122</f>
        <v>403.02782093869564</v>
      </c>
    </row>
    <row r="152" spans="1:9" ht="1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144" t="s">
        <v>138</v>
      </c>
      <c r="B153" s="145"/>
      <c r="C153" s="145"/>
      <c r="D153" s="145"/>
      <c r="E153" s="145"/>
      <c r="F153" s="145"/>
      <c r="G153" s="145"/>
      <c r="H153" s="145"/>
      <c r="I153" s="146"/>
    </row>
    <row r="154" spans="1:9" ht="45">
      <c r="A154" s="147" t="s">
        <v>149</v>
      </c>
      <c r="B154" s="148"/>
      <c r="C154" s="148"/>
      <c r="D154" s="148"/>
      <c r="E154" s="148"/>
      <c r="F154" s="149"/>
      <c r="G154" s="63" t="s">
        <v>150</v>
      </c>
      <c r="H154" s="63" t="s">
        <v>151</v>
      </c>
      <c r="I154" s="63" t="s">
        <v>152</v>
      </c>
    </row>
    <row r="155" spans="1:9" ht="15">
      <c r="A155" s="129" t="s">
        <v>171</v>
      </c>
      <c r="B155" s="130"/>
      <c r="C155" s="130"/>
      <c r="D155" s="130"/>
      <c r="E155" s="130"/>
      <c r="F155" s="131"/>
      <c r="G155" s="64">
        <f>I141+I147+I151</f>
        <v>4659.281166921337</v>
      </c>
      <c r="H155" s="99">
        <v>1</v>
      </c>
      <c r="I155" s="64">
        <f>G155*H155</f>
        <v>4659.281166921337</v>
      </c>
    </row>
    <row r="156" spans="1:9" ht="15">
      <c r="A156" s="129"/>
      <c r="B156" s="130"/>
      <c r="C156" s="130"/>
      <c r="D156" s="130"/>
      <c r="E156" s="130"/>
      <c r="F156" s="131"/>
      <c r="G156" s="63"/>
      <c r="H156" s="63"/>
      <c r="I156" s="64"/>
    </row>
    <row r="157" spans="1:9" ht="15">
      <c r="A157" s="141" t="s">
        <v>153</v>
      </c>
      <c r="B157" s="142"/>
      <c r="C157" s="142"/>
      <c r="D157" s="142"/>
      <c r="E157" s="142"/>
      <c r="F157" s="142"/>
      <c r="G157" s="142"/>
      <c r="H157" s="143"/>
      <c r="I157" s="65">
        <f>I155+I156</f>
        <v>4659.281166921337</v>
      </c>
    </row>
    <row r="158" spans="1:9" ht="1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3"/>
      <c r="B159" s="3"/>
      <c r="C159" s="3"/>
      <c r="D159" s="3"/>
      <c r="E159" s="3"/>
      <c r="F159" s="3"/>
      <c r="G159" s="3"/>
      <c r="H159" s="3"/>
      <c r="I159" s="3"/>
    </row>
  </sheetData>
  <sheetProtection/>
  <mergeCells count="144">
    <mergeCell ref="A157:H157"/>
    <mergeCell ref="B150:G150"/>
    <mergeCell ref="A151:G151"/>
    <mergeCell ref="A153:I153"/>
    <mergeCell ref="A154:F154"/>
    <mergeCell ref="A155:F155"/>
    <mergeCell ref="A156:F156"/>
    <mergeCell ref="A143:I143"/>
    <mergeCell ref="B144:G144"/>
    <mergeCell ref="B145:G145"/>
    <mergeCell ref="B146:G146"/>
    <mergeCell ref="A147:G147"/>
    <mergeCell ref="A149:I149"/>
    <mergeCell ref="A136:I136"/>
    <mergeCell ref="A137:I137"/>
    <mergeCell ref="B138:G138"/>
    <mergeCell ref="B139:G139"/>
    <mergeCell ref="B140:G140"/>
    <mergeCell ref="A141:G141"/>
    <mergeCell ref="A131:B131"/>
    <mergeCell ref="H131:I131"/>
    <mergeCell ref="B132:E132"/>
    <mergeCell ref="H132:I132"/>
    <mergeCell ref="B133:I133"/>
    <mergeCell ref="A134:G134"/>
    <mergeCell ref="A128:B128"/>
    <mergeCell ref="D128:E128"/>
    <mergeCell ref="H128:I128"/>
    <mergeCell ref="A129:B129"/>
    <mergeCell ref="H129:I129"/>
    <mergeCell ref="A130:B130"/>
    <mergeCell ref="H130:I130"/>
    <mergeCell ref="B124:I124"/>
    <mergeCell ref="B125:I125"/>
    <mergeCell ref="A126:I126"/>
    <mergeCell ref="A127:B127"/>
    <mergeCell ref="D127:E127"/>
    <mergeCell ref="H127:I127"/>
    <mergeCell ref="B118:G118"/>
    <mergeCell ref="B119:G119"/>
    <mergeCell ref="B120:G120"/>
    <mergeCell ref="B121:G121"/>
    <mergeCell ref="A122:G122"/>
    <mergeCell ref="B123:I123"/>
    <mergeCell ref="A110:B110"/>
    <mergeCell ref="A111:B111"/>
    <mergeCell ref="A113:G113"/>
    <mergeCell ref="A115:I115"/>
    <mergeCell ref="B116:G116"/>
    <mergeCell ref="B117:G117"/>
    <mergeCell ref="B102:G102"/>
    <mergeCell ref="A103:G103"/>
    <mergeCell ref="B105:G105"/>
    <mergeCell ref="B106:G106"/>
    <mergeCell ref="A107:G107"/>
    <mergeCell ref="A109:E109"/>
    <mergeCell ref="A96:E96"/>
    <mergeCell ref="A97:B97"/>
    <mergeCell ref="A98:B98"/>
    <mergeCell ref="B99:I99"/>
    <mergeCell ref="B100:G100"/>
    <mergeCell ref="B101:G101"/>
    <mergeCell ref="B89:G89"/>
    <mergeCell ref="B90:G90"/>
    <mergeCell ref="B91:G91"/>
    <mergeCell ref="B92:G92"/>
    <mergeCell ref="A93:G93"/>
    <mergeCell ref="B94:I94"/>
    <mergeCell ref="A81:B81"/>
    <mergeCell ref="A83:G83"/>
    <mergeCell ref="A85:I85"/>
    <mergeCell ref="B86:G86"/>
    <mergeCell ref="B87:G87"/>
    <mergeCell ref="B88:G88"/>
    <mergeCell ref="A73:G73"/>
    <mergeCell ref="A75:I75"/>
    <mergeCell ref="A76:B76"/>
    <mergeCell ref="A77:B77"/>
    <mergeCell ref="A79:I79"/>
    <mergeCell ref="A80:B80"/>
    <mergeCell ref="A65:G65"/>
    <mergeCell ref="A67:G67"/>
    <mergeCell ref="B69:G69"/>
    <mergeCell ref="B70:G70"/>
    <mergeCell ref="B71:G71"/>
    <mergeCell ref="B72:G72"/>
    <mergeCell ref="B58:G58"/>
    <mergeCell ref="B59:G59"/>
    <mergeCell ref="B60:G60"/>
    <mergeCell ref="A61:G61"/>
    <mergeCell ref="B63:G63"/>
    <mergeCell ref="B64:G64"/>
    <mergeCell ref="B52:G52"/>
    <mergeCell ref="B53:G53"/>
    <mergeCell ref="A54:G54"/>
    <mergeCell ref="B55:I55"/>
    <mergeCell ref="B56:I56"/>
    <mergeCell ref="B57:G57"/>
    <mergeCell ref="B46:G46"/>
    <mergeCell ref="B47:G47"/>
    <mergeCell ref="B48:G48"/>
    <mergeCell ref="B49:G49"/>
    <mergeCell ref="B50:G50"/>
    <mergeCell ref="B51:G51"/>
    <mergeCell ref="B40:G40"/>
    <mergeCell ref="B41:G41"/>
    <mergeCell ref="A42:G42"/>
    <mergeCell ref="A43:I43"/>
    <mergeCell ref="A44:I44"/>
    <mergeCell ref="B45:G45"/>
    <mergeCell ref="B34:G34"/>
    <mergeCell ref="B35:G35"/>
    <mergeCell ref="B36:G36"/>
    <mergeCell ref="B37:G37"/>
    <mergeCell ref="B38:G38"/>
    <mergeCell ref="B39:G39"/>
    <mergeCell ref="A27:A28"/>
    <mergeCell ref="B27:G27"/>
    <mergeCell ref="B28:G28"/>
    <mergeCell ref="B30:G30"/>
    <mergeCell ref="A31:G31"/>
    <mergeCell ref="B33:G33"/>
    <mergeCell ref="A20:F20"/>
    <mergeCell ref="A22:I22"/>
    <mergeCell ref="B23:G23"/>
    <mergeCell ref="B24:G24"/>
    <mergeCell ref="B25:G25"/>
    <mergeCell ref="B26:G26"/>
    <mergeCell ref="K5:K8"/>
    <mergeCell ref="G6:G9"/>
    <mergeCell ref="A10:F10"/>
    <mergeCell ref="A11:F11"/>
    <mergeCell ref="A12:F15"/>
    <mergeCell ref="G12:G15"/>
    <mergeCell ref="A1:I1"/>
    <mergeCell ref="A2:B2"/>
    <mergeCell ref="C2:D2"/>
    <mergeCell ref="B29:G29"/>
    <mergeCell ref="E2:I2"/>
    <mergeCell ref="A3:B3"/>
    <mergeCell ref="D5:F5"/>
    <mergeCell ref="G5:H5"/>
    <mergeCell ref="A16:F19"/>
    <mergeCell ref="G16:G19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9"/>
  <sheetViews>
    <sheetView zoomScale="130" zoomScaleNormal="130" zoomScalePageLayoutView="0" workbookViewId="0" topLeftCell="A1">
      <selection activeCell="D7" sqref="D7"/>
    </sheetView>
  </sheetViews>
  <sheetFormatPr defaultColWidth="9.140625" defaultRowHeight="15"/>
  <cols>
    <col min="4" max="4" width="11.28125" style="0" customWidth="1"/>
    <col min="7" max="7" width="11.28125" style="0" customWidth="1"/>
    <col min="9" max="9" width="13.28125" style="0" customWidth="1"/>
    <col min="11" max="11" width="15.421875" style="0" customWidth="1"/>
  </cols>
  <sheetData>
    <row r="1" spans="1:12" ht="30" customHeight="1">
      <c r="A1" s="215" t="s">
        <v>173</v>
      </c>
      <c r="B1" s="215"/>
      <c r="C1" s="215"/>
      <c r="D1" s="215"/>
      <c r="E1" s="215"/>
      <c r="F1" s="215"/>
      <c r="G1" s="215"/>
      <c r="H1" s="215"/>
      <c r="I1" s="215"/>
      <c r="K1" s="97"/>
      <c r="L1" s="97"/>
    </row>
    <row r="2" spans="1:12" ht="30" customHeight="1">
      <c r="A2" s="215" t="s">
        <v>0</v>
      </c>
      <c r="B2" s="215"/>
      <c r="C2" s="216" t="s">
        <v>207</v>
      </c>
      <c r="D2" s="216"/>
      <c r="E2" s="217" t="s">
        <v>154</v>
      </c>
      <c r="F2" s="217"/>
      <c r="G2" s="217"/>
      <c r="H2" s="217"/>
      <c r="I2" s="217"/>
      <c r="K2" s="97"/>
      <c r="L2" s="97"/>
    </row>
    <row r="3" spans="1:12" ht="31.5">
      <c r="A3" s="215" t="s">
        <v>1</v>
      </c>
      <c r="B3" s="215"/>
      <c r="C3" s="72" t="s">
        <v>208</v>
      </c>
      <c r="D3" s="1"/>
      <c r="E3" s="2" t="s">
        <v>2</v>
      </c>
      <c r="F3" s="72" t="s">
        <v>167</v>
      </c>
      <c r="G3" s="1"/>
      <c r="H3" s="1"/>
      <c r="I3" s="1"/>
      <c r="K3" s="97"/>
      <c r="L3" s="97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K4" s="97"/>
      <c r="L4" s="97"/>
    </row>
    <row r="5" spans="1:12" ht="18.75" customHeight="1">
      <c r="A5" s="4" t="s">
        <v>3</v>
      </c>
      <c r="B5" s="5"/>
      <c r="C5" s="5"/>
      <c r="D5" s="218" t="s">
        <v>176</v>
      </c>
      <c r="E5" s="219"/>
      <c r="F5" s="220"/>
      <c r="G5" s="214" t="s">
        <v>4</v>
      </c>
      <c r="H5" s="214"/>
      <c r="I5" s="68">
        <v>180</v>
      </c>
      <c r="K5" s="228"/>
      <c r="L5" s="97"/>
    </row>
    <row r="6" spans="1:12" ht="15.75" customHeight="1">
      <c r="A6" s="91" t="s">
        <v>5</v>
      </c>
      <c r="B6" s="7"/>
      <c r="C6" s="8"/>
      <c r="D6" s="69" t="s">
        <v>177</v>
      </c>
      <c r="E6" s="10"/>
      <c r="F6" s="11"/>
      <c r="G6" s="214" t="s">
        <v>6</v>
      </c>
      <c r="H6" s="94" t="s">
        <v>7</v>
      </c>
      <c r="I6" s="13">
        <v>0.2</v>
      </c>
      <c r="K6" s="228"/>
      <c r="L6" s="97"/>
    </row>
    <row r="7" spans="1:12" ht="22.5">
      <c r="A7" s="9" t="s">
        <v>8</v>
      </c>
      <c r="B7" s="14"/>
      <c r="C7" s="8"/>
      <c r="D7" s="69" t="s">
        <v>170</v>
      </c>
      <c r="E7" s="10"/>
      <c r="F7" s="11"/>
      <c r="G7" s="214"/>
      <c r="H7" s="94" t="s">
        <v>9</v>
      </c>
      <c r="I7" s="73">
        <v>0</v>
      </c>
      <c r="K7" s="228"/>
      <c r="L7" s="97"/>
    </row>
    <row r="8" spans="1:12" ht="15.75" customHeight="1">
      <c r="A8" s="9" t="s">
        <v>10</v>
      </c>
      <c r="B8" s="14"/>
      <c r="C8" s="8"/>
      <c r="D8" s="69"/>
      <c r="E8" s="10"/>
      <c r="F8" s="11"/>
      <c r="G8" s="214"/>
      <c r="H8" s="94" t="s">
        <v>11</v>
      </c>
      <c r="I8" s="13">
        <v>0.4</v>
      </c>
      <c r="K8" s="228"/>
      <c r="L8" s="97"/>
    </row>
    <row r="9" spans="1:12" ht="22.5">
      <c r="A9" s="9" t="s">
        <v>12</v>
      </c>
      <c r="B9" s="14"/>
      <c r="C9" s="8"/>
      <c r="D9" s="16" t="s">
        <v>13</v>
      </c>
      <c r="E9" s="10"/>
      <c r="F9" s="11"/>
      <c r="G9" s="214"/>
      <c r="H9" s="94" t="s">
        <v>9</v>
      </c>
      <c r="I9" s="74">
        <v>0</v>
      </c>
      <c r="K9" s="97"/>
      <c r="L9" s="97"/>
    </row>
    <row r="10" spans="1:12" ht="15">
      <c r="A10" s="166" t="s">
        <v>155</v>
      </c>
      <c r="B10" s="166"/>
      <c r="C10" s="166"/>
      <c r="D10" s="166"/>
      <c r="E10" s="166"/>
      <c r="F10" s="166"/>
      <c r="G10" s="69"/>
      <c r="H10" s="94">
        <v>220</v>
      </c>
      <c r="I10" s="98">
        <v>1567.81</v>
      </c>
      <c r="K10" s="97"/>
      <c r="L10" s="97"/>
    </row>
    <row r="11" spans="1:9" ht="15">
      <c r="A11" s="167" t="s">
        <v>14</v>
      </c>
      <c r="B11" s="221"/>
      <c r="C11" s="221"/>
      <c r="D11" s="221"/>
      <c r="E11" s="221"/>
      <c r="F11" s="221"/>
      <c r="G11" s="94" t="str">
        <f>D9</f>
        <v>Porto Alegre</v>
      </c>
      <c r="H11" s="94" t="s">
        <v>15</v>
      </c>
      <c r="I11" s="70">
        <v>0.05</v>
      </c>
    </row>
    <row r="12" spans="1:9" ht="22.5">
      <c r="A12" s="222" t="s">
        <v>16</v>
      </c>
      <c r="B12" s="223"/>
      <c r="C12" s="223"/>
      <c r="D12" s="223"/>
      <c r="E12" s="223"/>
      <c r="F12" s="223"/>
      <c r="G12" s="214" t="s">
        <v>17</v>
      </c>
      <c r="H12" s="94" t="s">
        <v>18</v>
      </c>
      <c r="I12" s="71">
        <v>4.8</v>
      </c>
    </row>
    <row r="13" spans="1:9" ht="15">
      <c r="A13" s="224"/>
      <c r="B13" s="225"/>
      <c r="C13" s="225"/>
      <c r="D13" s="225"/>
      <c r="E13" s="225"/>
      <c r="F13" s="225"/>
      <c r="G13" s="214"/>
      <c r="H13" s="94" t="s">
        <v>19</v>
      </c>
      <c r="I13" s="94">
        <v>22</v>
      </c>
    </row>
    <row r="14" spans="1:9" ht="15">
      <c r="A14" s="224"/>
      <c r="B14" s="225"/>
      <c r="C14" s="225"/>
      <c r="D14" s="225"/>
      <c r="E14" s="225"/>
      <c r="F14" s="225"/>
      <c r="G14" s="214"/>
      <c r="H14" s="94" t="s">
        <v>20</v>
      </c>
      <c r="I14" s="94">
        <v>2</v>
      </c>
    </row>
    <row r="15" spans="1:9" ht="15">
      <c r="A15" s="226"/>
      <c r="B15" s="227"/>
      <c r="C15" s="227"/>
      <c r="D15" s="227"/>
      <c r="E15" s="227"/>
      <c r="F15" s="227"/>
      <c r="G15" s="214"/>
      <c r="H15" s="94" t="s">
        <v>21</v>
      </c>
      <c r="I15" s="13">
        <v>0.06</v>
      </c>
    </row>
    <row r="16" spans="1:9" ht="22.5">
      <c r="A16" s="166" t="s">
        <v>156</v>
      </c>
      <c r="B16" s="166"/>
      <c r="C16" s="166"/>
      <c r="D16" s="166"/>
      <c r="E16" s="166"/>
      <c r="F16" s="167"/>
      <c r="G16" s="214" t="s">
        <v>17</v>
      </c>
      <c r="H16" s="94" t="s">
        <v>18</v>
      </c>
      <c r="I16" s="71">
        <v>17.41</v>
      </c>
    </row>
    <row r="17" spans="1:9" ht="15">
      <c r="A17" s="166"/>
      <c r="B17" s="166"/>
      <c r="C17" s="166"/>
      <c r="D17" s="166"/>
      <c r="E17" s="166"/>
      <c r="F17" s="167"/>
      <c r="G17" s="214"/>
      <c r="H17" s="94" t="s">
        <v>19</v>
      </c>
      <c r="I17" s="15">
        <f>I13</f>
        <v>22</v>
      </c>
    </row>
    <row r="18" spans="1:9" ht="15">
      <c r="A18" s="166"/>
      <c r="B18" s="166"/>
      <c r="C18" s="166"/>
      <c r="D18" s="166"/>
      <c r="E18" s="166"/>
      <c r="F18" s="167"/>
      <c r="G18" s="214"/>
      <c r="H18" s="94" t="s">
        <v>22</v>
      </c>
      <c r="I18" s="15">
        <v>1</v>
      </c>
    </row>
    <row r="19" spans="1:9" ht="15">
      <c r="A19" s="166"/>
      <c r="B19" s="166"/>
      <c r="C19" s="166"/>
      <c r="D19" s="166"/>
      <c r="E19" s="166"/>
      <c r="F19" s="167"/>
      <c r="G19" s="214"/>
      <c r="H19" s="94" t="s">
        <v>21</v>
      </c>
      <c r="I19" s="17">
        <v>0.18</v>
      </c>
    </row>
    <row r="20" spans="1:9" ht="15">
      <c r="A20" s="166" t="s">
        <v>23</v>
      </c>
      <c r="B20" s="166"/>
      <c r="C20" s="166"/>
      <c r="D20" s="166"/>
      <c r="E20" s="166"/>
      <c r="F20" s="166"/>
      <c r="G20" s="94"/>
      <c r="H20" s="94" t="s">
        <v>15</v>
      </c>
      <c r="I20" s="17">
        <v>0.2</v>
      </c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182" t="s">
        <v>24</v>
      </c>
      <c r="B22" s="182"/>
      <c r="C22" s="182"/>
      <c r="D22" s="182"/>
      <c r="E22" s="182"/>
      <c r="F22" s="182"/>
      <c r="G22" s="182"/>
      <c r="H22" s="182"/>
      <c r="I22" s="182"/>
    </row>
    <row r="23" spans="1:9" ht="45">
      <c r="A23" s="18" t="s">
        <v>25</v>
      </c>
      <c r="B23" s="183" t="s">
        <v>26</v>
      </c>
      <c r="C23" s="184"/>
      <c r="D23" s="184"/>
      <c r="E23" s="184"/>
      <c r="F23" s="184"/>
      <c r="G23" s="185"/>
      <c r="H23" s="18" t="s">
        <v>27</v>
      </c>
      <c r="I23" s="18" t="s">
        <v>28</v>
      </c>
    </row>
    <row r="24" spans="1:9" ht="19.5" customHeight="1">
      <c r="A24" s="87">
        <v>1</v>
      </c>
      <c r="B24" s="132" t="s">
        <v>29</v>
      </c>
      <c r="C24" s="133"/>
      <c r="D24" s="133"/>
      <c r="E24" s="133"/>
      <c r="F24" s="133"/>
      <c r="G24" s="134"/>
      <c r="H24" s="20">
        <f aca="true" t="shared" si="0" ref="H24:H30">I24/$I$31</f>
        <v>0.5555551618321368</v>
      </c>
      <c r="I24" s="21">
        <f>I10</f>
        <v>1567.81</v>
      </c>
    </row>
    <row r="25" spans="1:9" ht="19.5" customHeight="1">
      <c r="A25" s="87">
        <v>2</v>
      </c>
      <c r="B25" s="132" t="s">
        <v>30</v>
      </c>
      <c r="C25" s="133"/>
      <c r="D25" s="133"/>
      <c r="E25" s="133"/>
      <c r="F25" s="133"/>
      <c r="G25" s="134"/>
      <c r="H25" s="20">
        <f t="shared" si="0"/>
        <v>0</v>
      </c>
      <c r="I25" s="90">
        <v>0</v>
      </c>
    </row>
    <row r="26" spans="1:9" ht="19.5" customHeight="1">
      <c r="A26" s="87">
        <v>3</v>
      </c>
      <c r="B26" s="132" t="s">
        <v>31</v>
      </c>
      <c r="C26" s="133"/>
      <c r="D26" s="133"/>
      <c r="E26" s="133"/>
      <c r="F26" s="133"/>
      <c r="G26" s="134"/>
      <c r="H26" s="20">
        <f t="shared" si="0"/>
        <v>0</v>
      </c>
      <c r="I26" s="21">
        <v>0</v>
      </c>
    </row>
    <row r="27" spans="1:9" ht="19.5" customHeight="1">
      <c r="A27" s="209">
        <v>4</v>
      </c>
      <c r="B27" s="150" t="s">
        <v>32</v>
      </c>
      <c r="C27" s="150"/>
      <c r="D27" s="150"/>
      <c r="E27" s="150"/>
      <c r="F27" s="150"/>
      <c r="G27" s="150"/>
      <c r="H27" s="20">
        <f t="shared" si="0"/>
        <v>0</v>
      </c>
      <c r="I27" s="21">
        <f>I6*I7*954</f>
        <v>0</v>
      </c>
    </row>
    <row r="28" spans="1:9" ht="19.5" customHeight="1">
      <c r="A28" s="210"/>
      <c r="B28" s="132" t="s">
        <v>33</v>
      </c>
      <c r="C28" s="133"/>
      <c r="D28" s="133"/>
      <c r="E28" s="133"/>
      <c r="F28" s="133"/>
      <c r="G28" s="134"/>
      <c r="H28" s="20">
        <f t="shared" si="0"/>
        <v>0</v>
      </c>
      <c r="I28" s="21">
        <f>(I8*I10*I9)</f>
        <v>0</v>
      </c>
    </row>
    <row r="29" spans="1:9" ht="19.5" customHeight="1">
      <c r="A29" s="93">
        <v>5</v>
      </c>
      <c r="B29" s="132" t="s">
        <v>175</v>
      </c>
      <c r="C29" s="133"/>
      <c r="D29" s="133"/>
      <c r="E29" s="133"/>
      <c r="F29" s="133"/>
      <c r="G29" s="134"/>
      <c r="H29" s="20">
        <f t="shared" si="0"/>
        <v>0.4444448381678632</v>
      </c>
      <c r="I29" s="21">
        <v>1254.25</v>
      </c>
    </row>
    <row r="30" spans="1:9" ht="19.5" customHeight="1">
      <c r="A30" s="87">
        <v>6</v>
      </c>
      <c r="B30" s="132" t="s">
        <v>23</v>
      </c>
      <c r="C30" s="133"/>
      <c r="D30" s="133"/>
      <c r="E30" s="133"/>
      <c r="F30" s="133"/>
      <c r="G30" s="134"/>
      <c r="H30" s="20">
        <f t="shared" si="0"/>
        <v>0</v>
      </c>
      <c r="I30" s="21">
        <v>0</v>
      </c>
    </row>
    <row r="31" spans="1:9" ht="15">
      <c r="A31" s="173" t="s">
        <v>34</v>
      </c>
      <c r="B31" s="174"/>
      <c r="C31" s="174"/>
      <c r="D31" s="174"/>
      <c r="E31" s="174"/>
      <c r="F31" s="174"/>
      <c r="G31" s="175"/>
      <c r="H31" s="23">
        <f>SUM(H24:H30)</f>
        <v>1</v>
      </c>
      <c r="I31" s="86">
        <f>SUM(I24:I30)</f>
        <v>2822.06</v>
      </c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45">
      <c r="A33" s="18" t="s">
        <v>35</v>
      </c>
      <c r="B33" s="183" t="s">
        <v>36</v>
      </c>
      <c r="C33" s="184"/>
      <c r="D33" s="184"/>
      <c r="E33" s="184"/>
      <c r="F33" s="184"/>
      <c r="G33" s="185"/>
      <c r="H33" s="18" t="s">
        <v>27</v>
      </c>
      <c r="I33" s="18" t="s">
        <v>28</v>
      </c>
    </row>
    <row r="34" spans="1:9" ht="19.5" customHeight="1">
      <c r="A34" s="87">
        <v>1</v>
      </c>
      <c r="B34" s="132" t="s">
        <v>157</v>
      </c>
      <c r="C34" s="133"/>
      <c r="D34" s="133"/>
      <c r="E34" s="133"/>
      <c r="F34" s="133"/>
      <c r="G34" s="134"/>
      <c r="H34" s="20">
        <v>0.2</v>
      </c>
      <c r="I34" s="21">
        <f aca="true" t="shared" si="1" ref="I34:I41">$I$31*H34</f>
        <v>564.412</v>
      </c>
    </row>
    <row r="35" spans="1:9" ht="19.5" customHeight="1">
      <c r="A35" s="87">
        <v>2</v>
      </c>
      <c r="B35" s="132" t="s">
        <v>158</v>
      </c>
      <c r="C35" s="133"/>
      <c r="D35" s="133"/>
      <c r="E35" s="133"/>
      <c r="F35" s="133"/>
      <c r="G35" s="134"/>
      <c r="H35" s="20">
        <v>0.015</v>
      </c>
      <c r="I35" s="21">
        <f t="shared" si="1"/>
        <v>42.3309</v>
      </c>
    </row>
    <row r="36" spans="1:9" ht="19.5" customHeight="1">
      <c r="A36" s="87">
        <v>3</v>
      </c>
      <c r="B36" s="132" t="s">
        <v>159</v>
      </c>
      <c r="C36" s="133"/>
      <c r="D36" s="133"/>
      <c r="E36" s="133"/>
      <c r="F36" s="133"/>
      <c r="G36" s="134"/>
      <c r="H36" s="20">
        <v>0.01</v>
      </c>
      <c r="I36" s="21">
        <f t="shared" si="1"/>
        <v>28.2206</v>
      </c>
    </row>
    <row r="37" spans="1:9" ht="19.5" customHeight="1">
      <c r="A37" s="87">
        <v>4</v>
      </c>
      <c r="B37" s="132" t="s">
        <v>160</v>
      </c>
      <c r="C37" s="133"/>
      <c r="D37" s="133"/>
      <c r="E37" s="133"/>
      <c r="F37" s="133"/>
      <c r="G37" s="134"/>
      <c r="H37" s="20">
        <v>0.002</v>
      </c>
      <c r="I37" s="21">
        <f t="shared" si="1"/>
        <v>5.64412</v>
      </c>
    </row>
    <row r="38" spans="1:9" ht="19.5" customHeight="1">
      <c r="A38" s="87">
        <v>5</v>
      </c>
      <c r="B38" s="132" t="s">
        <v>161</v>
      </c>
      <c r="C38" s="133"/>
      <c r="D38" s="133"/>
      <c r="E38" s="133"/>
      <c r="F38" s="133"/>
      <c r="G38" s="134"/>
      <c r="H38" s="20">
        <v>0.025</v>
      </c>
      <c r="I38" s="21">
        <f t="shared" si="1"/>
        <v>70.5515</v>
      </c>
    </row>
    <row r="39" spans="1:9" ht="19.5" customHeight="1">
      <c r="A39" s="87">
        <v>6</v>
      </c>
      <c r="B39" s="132" t="s">
        <v>162</v>
      </c>
      <c r="C39" s="133"/>
      <c r="D39" s="133"/>
      <c r="E39" s="133"/>
      <c r="F39" s="133"/>
      <c r="G39" s="134"/>
      <c r="H39" s="20">
        <v>0.08</v>
      </c>
      <c r="I39" s="21">
        <f t="shared" si="1"/>
        <v>225.7648</v>
      </c>
    </row>
    <row r="40" spans="1:9" ht="19.5" customHeight="1">
      <c r="A40" s="87">
        <v>7</v>
      </c>
      <c r="B40" s="132" t="s">
        <v>163</v>
      </c>
      <c r="C40" s="133"/>
      <c r="D40" s="133"/>
      <c r="E40" s="133"/>
      <c r="F40" s="133"/>
      <c r="G40" s="134"/>
      <c r="H40" s="20">
        <v>0.03</v>
      </c>
      <c r="I40" s="21">
        <f t="shared" si="1"/>
        <v>84.6618</v>
      </c>
    </row>
    <row r="41" spans="1:9" ht="19.5" customHeight="1">
      <c r="A41" s="87">
        <v>8</v>
      </c>
      <c r="B41" s="132" t="s">
        <v>164</v>
      </c>
      <c r="C41" s="133"/>
      <c r="D41" s="133"/>
      <c r="E41" s="133"/>
      <c r="F41" s="133"/>
      <c r="G41" s="134"/>
      <c r="H41" s="20">
        <v>0.006</v>
      </c>
      <c r="I41" s="21">
        <f t="shared" si="1"/>
        <v>16.93236</v>
      </c>
    </row>
    <row r="42" spans="1:9" ht="15">
      <c r="A42" s="173" t="s">
        <v>37</v>
      </c>
      <c r="B42" s="174"/>
      <c r="C42" s="174"/>
      <c r="D42" s="174"/>
      <c r="E42" s="174"/>
      <c r="F42" s="174"/>
      <c r="G42" s="175"/>
      <c r="H42" s="23">
        <f>SUM(H34:H41)</f>
        <v>0.3680000000000001</v>
      </c>
      <c r="I42" s="86">
        <f>I34+I35+I36+I37+I38+I39+I40+I41</f>
        <v>1038.51808</v>
      </c>
    </row>
    <row r="43" spans="1:9" ht="22.5" customHeight="1">
      <c r="A43" s="207" t="s">
        <v>38</v>
      </c>
      <c r="B43" s="207"/>
      <c r="C43" s="207"/>
      <c r="D43" s="207"/>
      <c r="E43" s="207"/>
      <c r="F43" s="207"/>
      <c r="G43" s="207"/>
      <c r="H43" s="207"/>
      <c r="I43" s="207"/>
    </row>
    <row r="44" spans="1:9" ht="23.25" customHeight="1">
      <c r="A44" s="208" t="s">
        <v>39</v>
      </c>
      <c r="B44" s="208"/>
      <c r="C44" s="208"/>
      <c r="D44" s="208"/>
      <c r="E44" s="208"/>
      <c r="F44" s="208"/>
      <c r="G44" s="208"/>
      <c r="H44" s="208"/>
      <c r="I44" s="208"/>
    </row>
    <row r="45" spans="1:9" ht="45">
      <c r="A45" s="18" t="s">
        <v>40</v>
      </c>
      <c r="B45" s="183" t="s">
        <v>41</v>
      </c>
      <c r="C45" s="184"/>
      <c r="D45" s="184"/>
      <c r="E45" s="184"/>
      <c r="F45" s="184"/>
      <c r="G45" s="185"/>
      <c r="H45" s="18" t="s">
        <v>27</v>
      </c>
      <c r="I45" s="18" t="s">
        <v>28</v>
      </c>
    </row>
    <row r="46" spans="1:9" ht="19.5" customHeight="1">
      <c r="A46" s="87">
        <v>1</v>
      </c>
      <c r="B46" s="132" t="s">
        <v>42</v>
      </c>
      <c r="C46" s="133"/>
      <c r="D46" s="133"/>
      <c r="E46" s="133"/>
      <c r="F46" s="133"/>
      <c r="G46" s="134"/>
      <c r="H46" s="20">
        <v>0.1111</v>
      </c>
      <c r="I46" s="21">
        <f aca="true" t="shared" si="2" ref="I46:I53">$I$31*H46</f>
        <v>313.530866</v>
      </c>
    </row>
    <row r="47" spans="1:9" ht="19.5" customHeight="1">
      <c r="A47" s="87">
        <v>2</v>
      </c>
      <c r="B47" s="132" t="s">
        <v>43</v>
      </c>
      <c r="C47" s="133"/>
      <c r="D47" s="133"/>
      <c r="E47" s="133"/>
      <c r="F47" s="133"/>
      <c r="G47" s="134"/>
      <c r="H47" s="20">
        <v>0.02047</v>
      </c>
      <c r="I47" s="21">
        <f t="shared" si="2"/>
        <v>57.76756819999999</v>
      </c>
    </row>
    <row r="48" spans="1:9" ht="19.5" customHeight="1">
      <c r="A48" s="87">
        <v>3</v>
      </c>
      <c r="B48" s="132" t="s">
        <v>44</v>
      </c>
      <c r="C48" s="133"/>
      <c r="D48" s="133"/>
      <c r="E48" s="133"/>
      <c r="F48" s="133"/>
      <c r="G48" s="134"/>
      <c r="H48" s="20">
        <v>0.012123</v>
      </c>
      <c r="I48" s="21">
        <f t="shared" si="2"/>
        <v>34.21183338</v>
      </c>
    </row>
    <row r="49" spans="1:9" ht="19.5" customHeight="1">
      <c r="A49" s="87">
        <v>4</v>
      </c>
      <c r="B49" s="132" t="s">
        <v>45</v>
      </c>
      <c r="C49" s="133"/>
      <c r="D49" s="133"/>
      <c r="E49" s="133"/>
      <c r="F49" s="133"/>
      <c r="G49" s="134"/>
      <c r="H49" s="20">
        <v>0.011436</v>
      </c>
      <c r="I49" s="21">
        <f t="shared" si="2"/>
        <v>32.27307816</v>
      </c>
    </row>
    <row r="50" spans="1:9" ht="19.5" customHeight="1">
      <c r="A50" s="87">
        <v>5</v>
      </c>
      <c r="B50" s="132" t="s">
        <v>46</v>
      </c>
      <c r="C50" s="133"/>
      <c r="D50" s="133"/>
      <c r="E50" s="133"/>
      <c r="F50" s="133"/>
      <c r="G50" s="134"/>
      <c r="H50" s="20">
        <v>0.000174</v>
      </c>
      <c r="I50" s="21">
        <f t="shared" si="2"/>
        <v>0.49103844</v>
      </c>
    </row>
    <row r="51" spans="1:9" ht="19.5" customHeight="1">
      <c r="A51" s="87">
        <v>6</v>
      </c>
      <c r="B51" s="132" t="s">
        <v>47</v>
      </c>
      <c r="C51" s="133"/>
      <c r="D51" s="133"/>
      <c r="E51" s="133"/>
      <c r="F51" s="133"/>
      <c r="G51" s="134"/>
      <c r="H51" s="20">
        <v>0.000442</v>
      </c>
      <c r="I51" s="21">
        <f t="shared" si="2"/>
        <v>1.24735052</v>
      </c>
    </row>
    <row r="52" spans="1:9" ht="19.5" customHeight="1">
      <c r="A52" s="87">
        <v>7</v>
      </c>
      <c r="B52" s="132" t="s">
        <v>48</v>
      </c>
      <c r="C52" s="133"/>
      <c r="D52" s="133"/>
      <c r="E52" s="133"/>
      <c r="F52" s="133"/>
      <c r="G52" s="134"/>
      <c r="H52" s="20">
        <v>0.000185</v>
      </c>
      <c r="I52" s="21">
        <f t="shared" si="2"/>
        <v>0.5220811</v>
      </c>
    </row>
    <row r="53" spans="1:9" ht="19.5" customHeight="1">
      <c r="A53" s="87">
        <v>8</v>
      </c>
      <c r="B53" s="132" t="s">
        <v>49</v>
      </c>
      <c r="C53" s="133"/>
      <c r="D53" s="133"/>
      <c r="E53" s="133"/>
      <c r="F53" s="133"/>
      <c r="G53" s="134"/>
      <c r="H53" s="20">
        <v>0.09079</v>
      </c>
      <c r="I53" s="21">
        <f t="shared" si="2"/>
        <v>256.2148274</v>
      </c>
    </row>
    <row r="54" spans="1:9" ht="15">
      <c r="A54" s="173" t="s">
        <v>50</v>
      </c>
      <c r="B54" s="174"/>
      <c r="C54" s="174"/>
      <c r="D54" s="174"/>
      <c r="E54" s="174"/>
      <c r="F54" s="174"/>
      <c r="G54" s="175"/>
      <c r="H54" s="23">
        <f>SUM(H46:H53)</f>
        <v>0.24672</v>
      </c>
      <c r="I54" s="86">
        <f>I46+I47+I48+I49+I50+I51+I52+I53</f>
        <v>696.2586432</v>
      </c>
    </row>
    <row r="55" spans="1:9" ht="15">
      <c r="A55" s="25" t="s">
        <v>51</v>
      </c>
      <c r="B55" s="205" t="s">
        <v>52</v>
      </c>
      <c r="C55" s="205"/>
      <c r="D55" s="205"/>
      <c r="E55" s="205"/>
      <c r="F55" s="205"/>
      <c r="G55" s="205"/>
      <c r="H55" s="205"/>
      <c r="I55" s="205"/>
    </row>
    <row r="56" spans="1:9" ht="15">
      <c r="A56" s="25" t="s">
        <v>53</v>
      </c>
      <c r="B56" s="206" t="s">
        <v>54</v>
      </c>
      <c r="C56" s="206"/>
      <c r="D56" s="206"/>
      <c r="E56" s="206"/>
      <c r="F56" s="206"/>
      <c r="G56" s="206"/>
      <c r="H56" s="206"/>
      <c r="I56" s="206"/>
    </row>
    <row r="57" spans="1:9" ht="45">
      <c r="A57" s="18" t="s">
        <v>55</v>
      </c>
      <c r="B57" s="183" t="s">
        <v>56</v>
      </c>
      <c r="C57" s="184"/>
      <c r="D57" s="184"/>
      <c r="E57" s="184"/>
      <c r="F57" s="184"/>
      <c r="G57" s="185"/>
      <c r="H57" s="18" t="s">
        <v>27</v>
      </c>
      <c r="I57" s="18" t="s">
        <v>28</v>
      </c>
    </row>
    <row r="58" spans="1:9" ht="15">
      <c r="A58" s="87">
        <v>1</v>
      </c>
      <c r="B58" s="132" t="s">
        <v>57</v>
      </c>
      <c r="C58" s="133"/>
      <c r="D58" s="133"/>
      <c r="E58" s="133"/>
      <c r="F58" s="133"/>
      <c r="G58" s="134"/>
      <c r="H58" s="20">
        <v>0.023627</v>
      </c>
      <c r="I58" s="21">
        <f>$I$31*H58</f>
        <v>66.67681162</v>
      </c>
    </row>
    <row r="59" spans="1:9" ht="15">
      <c r="A59" s="87">
        <v>2</v>
      </c>
      <c r="B59" s="132" t="s">
        <v>58</v>
      </c>
      <c r="C59" s="133"/>
      <c r="D59" s="133"/>
      <c r="E59" s="133"/>
      <c r="F59" s="133"/>
      <c r="G59" s="134"/>
      <c r="H59" s="20">
        <v>0.001717</v>
      </c>
      <c r="I59" s="21">
        <f>$I$31*H59</f>
        <v>4.84547702</v>
      </c>
    </row>
    <row r="60" spans="1:9" ht="15">
      <c r="A60" s="87">
        <v>3</v>
      </c>
      <c r="B60" s="132" t="s">
        <v>59</v>
      </c>
      <c r="C60" s="133"/>
      <c r="D60" s="133"/>
      <c r="E60" s="133"/>
      <c r="F60" s="133"/>
      <c r="G60" s="134"/>
      <c r="H60" s="20">
        <v>0.011813</v>
      </c>
      <c r="I60" s="21">
        <f>$I$31*H60</f>
        <v>33.33699478</v>
      </c>
    </row>
    <row r="61" spans="1:9" ht="15">
      <c r="A61" s="173" t="s">
        <v>60</v>
      </c>
      <c r="B61" s="174"/>
      <c r="C61" s="174"/>
      <c r="D61" s="174"/>
      <c r="E61" s="174"/>
      <c r="F61" s="174"/>
      <c r="G61" s="175"/>
      <c r="H61" s="23">
        <f>SUM(H58:H60)</f>
        <v>0.037156999999999996</v>
      </c>
      <c r="I61" s="86">
        <f>I58+I59+I60</f>
        <v>104.85928342</v>
      </c>
    </row>
    <row r="62" spans="1:9" ht="15">
      <c r="A62" s="3"/>
      <c r="B62" s="3"/>
      <c r="C62" s="3"/>
      <c r="D62" s="3"/>
      <c r="E62" s="3"/>
      <c r="F62" s="3"/>
      <c r="G62" s="3"/>
      <c r="H62" s="3"/>
      <c r="I62" s="3"/>
    </row>
    <row r="63" spans="1:9" ht="45">
      <c r="A63" s="18" t="s">
        <v>61</v>
      </c>
      <c r="B63" s="183" t="s">
        <v>62</v>
      </c>
      <c r="C63" s="184"/>
      <c r="D63" s="184"/>
      <c r="E63" s="184"/>
      <c r="F63" s="184"/>
      <c r="G63" s="185"/>
      <c r="H63" s="18" t="s">
        <v>27</v>
      </c>
      <c r="I63" s="18" t="s">
        <v>28</v>
      </c>
    </row>
    <row r="64" spans="1:9" ht="15">
      <c r="A64" s="87">
        <v>1</v>
      </c>
      <c r="B64" s="132" t="s">
        <v>63</v>
      </c>
      <c r="C64" s="133"/>
      <c r="D64" s="133"/>
      <c r="E64" s="133"/>
      <c r="F64" s="133"/>
      <c r="G64" s="134"/>
      <c r="H64" s="20">
        <f>(H42*H54)</f>
        <v>0.09079296000000002</v>
      </c>
      <c r="I64" s="21">
        <f>$I$31*H64</f>
        <v>256.22318069760007</v>
      </c>
    </row>
    <row r="65" spans="1:9" ht="15">
      <c r="A65" s="173" t="s">
        <v>64</v>
      </c>
      <c r="B65" s="174"/>
      <c r="C65" s="174"/>
      <c r="D65" s="174"/>
      <c r="E65" s="174"/>
      <c r="F65" s="174"/>
      <c r="G65" s="175"/>
      <c r="H65" s="23">
        <f>SUM(H64:H64)</f>
        <v>0.09079296000000002</v>
      </c>
      <c r="I65" s="86">
        <f>I64</f>
        <v>256.22318069760007</v>
      </c>
    </row>
    <row r="66" spans="1:9" ht="15">
      <c r="A66" s="3"/>
      <c r="B66" s="3"/>
      <c r="C66" s="3"/>
      <c r="D66" s="3"/>
      <c r="E66" s="3"/>
      <c r="F66" s="3"/>
      <c r="G66" s="3"/>
      <c r="H66" s="3"/>
      <c r="I66" s="3"/>
    </row>
    <row r="67" spans="1:9" ht="15">
      <c r="A67" s="204" t="s">
        <v>65</v>
      </c>
      <c r="B67" s="204"/>
      <c r="C67" s="204"/>
      <c r="D67" s="204"/>
      <c r="E67" s="204"/>
      <c r="F67" s="204"/>
      <c r="G67" s="204"/>
      <c r="H67" s="26">
        <f>H42+H54+H61+H65</f>
        <v>0.7426699600000002</v>
      </c>
      <c r="I67" s="27">
        <f>I42+I54+I61+I65</f>
        <v>2095.8591873176</v>
      </c>
    </row>
    <row r="68" spans="1:9" ht="15">
      <c r="A68" s="3"/>
      <c r="B68" s="3"/>
      <c r="C68" s="3"/>
      <c r="D68" s="3"/>
      <c r="E68" s="3"/>
      <c r="F68" s="3"/>
      <c r="G68" s="3"/>
      <c r="H68" s="3"/>
      <c r="I68" s="3"/>
    </row>
    <row r="69" spans="1:9" ht="45">
      <c r="A69" s="18" t="s">
        <v>66</v>
      </c>
      <c r="B69" s="183" t="s">
        <v>67</v>
      </c>
      <c r="C69" s="184"/>
      <c r="D69" s="184"/>
      <c r="E69" s="184"/>
      <c r="F69" s="184"/>
      <c r="G69" s="185"/>
      <c r="H69" s="18" t="s">
        <v>27</v>
      </c>
      <c r="I69" s="18" t="s">
        <v>28</v>
      </c>
    </row>
    <row r="70" spans="1:9" ht="15">
      <c r="A70" s="95">
        <v>1</v>
      </c>
      <c r="B70" s="132" t="s">
        <v>165</v>
      </c>
      <c r="C70" s="133"/>
      <c r="D70" s="133"/>
      <c r="E70" s="133"/>
      <c r="F70" s="133"/>
      <c r="G70" s="134"/>
      <c r="H70" s="20">
        <f>I70/$I$31</f>
        <v>0.11129331056037078</v>
      </c>
      <c r="I70" s="21">
        <f>I81</f>
        <v>314.0764</v>
      </c>
    </row>
    <row r="71" spans="1:9" ht="15">
      <c r="A71" s="95">
        <v>2</v>
      </c>
      <c r="B71" s="132" t="s">
        <v>68</v>
      </c>
      <c r="C71" s="133"/>
      <c r="D71" s="133"/>
      <c r="E71" s="133"/>
      <c r="F71" s="133"/>
      <c r="G71" s="134"/>
      <c r="H71" s="20">
        <f>I71/$I$31</f>
        <v>0.04150563772563305</v>
      </c>
      <c r="I71" s="21">
        <f>I77</f>
        <v>117.1314</v>
      </c>
    </row>
    <row r="72" spans="1:9" ht="15">
      <c r="A72" s="87">
        <v>3</v>
      </c>
      <c r="B72" s="132" t="s">
        <v>69</v>
      </c>
      <c r="C72" s="133"/>
      <c r="D72" s="133"/>
      <c r="E72" s="133"/>
      <c r="F72" s="133"/>
      <c r="G72" s="134"/>
      <c r="H72" s="20">
        <f>I72/$I$31</f>
        <v>0</v>
      </c>
      <c r="I72" s="21">
        <v>0</v>
      </c>
    </row>
    <row r="73" spans="1:9" ht="15">
      <c r="A73" s="173" t="s">
        <v>70</v>
      </c>
      <c r="B73" s="174"/>
      <c r="C73" s="174"/>
      <c r="D73" s="174"/>
      <c r="E73" s="174"/>
      <c r="F73" s="174"/>
      <c r="G73" s="175"/>
      <c r="H73" s="23">
        <f>SUM(H70:H72)</f>
        <v>0.15279894828600382</v>
      </c>
      <c r="I73" s="86">
        <f>SUM(I70:I72)</f>
        <v>431.20779999999996</v>
      </c>
    </row>
    <row r="74" spans="1:9" ht="15">
      <c r="A74" s="29"/>
      <c r="B74" s="29"/>
      <c r="C74" s="29"/>
      <c r="D74" s="29"/>
      <c r="E74" s="29"/>
      <c r="F74" s="29"/>
      <c r="G74" s="29"/>
      <c r="H74" s="30"/>
      <c r="I74" s="31"/>
    </row>
    <row r="75" spans="1:9" ht="15">
      <c r="A75" s="202" t="s">
        <v>71</v>
      </c>
      <c r="B75" s="202"/>
      <c r="C75" s="202"/>
      <c r="D75" s="202"/>
      <c r="E75" s="202"/>
      <c r="F75" s="202"/>
      <c r="G75" s="202"/>
      <c r="H75" s="202"/>
      <c r="I75" s="202"/>
    </row>
    <row r="76" spans="1:9" ht="22.5">
      <c r="A76" s="166" t="s">
        <v>72</v>
      </c>
      <c r="B76" s="166"/>
      <c r="C76" s="87" t="s">
        <v>73</v>
      </c>
      <c r="D76" s="87" t="s">
        <v>74</v>
      </c>
      <c r="E76" s="87" t="s">
        <v>75</v>
      </c>
      <c r="F76" s="87" t="s">
        <v>76</v>
      </c>
      <c r="G76" s="87" t="s">
        <v>77</v>
      </c>
      <c r="H76" s="20" t="s">
        <v>78</v>
      </c>
      <c r="I76" s="21" t="s">
        <v>79</v>
      </c>
    </row>
    <row r="77" spans="1:9" ht="15">
      <c r="A77" s="201">
        <f>I12</f>
        <v>4.8</v>
      </c>
      <c r="B77" s="166"/>
      <c r="C77" s="87">
        <f>I13</f>
        <v>22</v>
      </c>
      <c r="D77" s="87">
        <f>I14</f>
        <v>2</v>
      </c>
      <c r="E77" s="92">
        <f>A77*C77*D77</f>
        <v>211.2</v>
      </c>
      <c r="F77" s="21">
        <f>I24</f>
        <v>1567.81</v>
      </c>
      <c r="G77" s="33">
        <f>I15</f>
        <v>0.06</v>
      </c>
      <c r="H77" s="92">
        <f>F77*G77</f>
        <v>94.06859999999999</v>
      </c>
      <c r="I77" s="21">
        <f>IF((E77-H77)&lt;0,0,E77-H77)</f>
        <v>117.1314</v>
      </c>
    </row>
    <row r="78" spans="1:9" ht="15">
      <c r="A78" s="34"/>
      <c r="B78" s="34"/>
      <c r="C78" s="34"/>
      <c r="D78" s="34"/>
      <c r="E78" s="35"/>
      <c r="F78" s="35"/>
      <c r="G78" s="36"/>
      <c r="H78" s="35"/>
      <c r="I78" s="37"/>
    </row>
    <row r="79" spans="1:9" ht="15">
      <c r="A79" s="202" t="s">
        <v>80</v>
      </c>
      <c r="B79" s="202"/>
      <c r="C79" s="202"/>
      <c r="D79" s="202"/>
      <c r="E79" s="202"/>
      <c r="F79" s="202"/>
      <c r="G79" s="202"/>
      <c r="H79" s="202"/>
      <c r="I79" s="202"/>
    </row>
    <row r="80" spans="1:9" ht="22.5">
      <c r="A80" s="166" t="s">
        <v>72</v>
      </c>
      <c r="B80" s="166"/>
      <c r="C80" s="87" t="s">
        <v>81</v>
      </c>
      <c r="D80" s="87" t="s">
        <v>74</v>
      </c>
      <c r="E80" s="87" t="s">
        <v>75</v>
      </c>
      <c r="F80" s="87" t="s">
        <v>76</v>
      </c>
      <c r="G80" s="87" t="s">
        <v>77</v>
      </c>
      <c r="H80" s="20" t="str">
        <f>H76</f>
        <v>Valor desconto</v>
      </c>
      <c r="I80" s="21" t="s">
        <v>79</v>
      </c>
    </row>
    <row r="81" spans="1:9" ht="15">
      <c r="A81" s="203">
        <f>I16</f>
        <v>17.41</v>
      </c>
      <c r="B81" s="203"/>
      <c r="C81" s="38">
        <f>I17</f>
        <v>22</v>
      </c>
      <c r="D81" s="87">
        <f>I18</f>
        <v>1</v>
      </c>
      <c r="E81" s="92">
        <f>A81*C81*D81</f>
        <v>383.02</v>
      </c>
      <c r="F81" s="92">
        <f>E81</f>
        <v>383.02</v>
      </c>
      <c r="G81" s="39">
        <f>I19</f>
        <v>0.18</v>
      </c>
      <c r="H81" s="92">
        <f>F81*G81</f>
        <v>68.94359999999999</v>
      </c>
      <c r="I81" s="21">
        <f>IF((E81-H81)&lt;0,0,E81-H81)</f>
        <v>314.0764</v>
      </c>
    </row>
    <row r="82" spans="1:9" ht="15">
      <c r="A82" s="3"/>
      <c r="B82" s="3"/>
      <c r="C82" s="3"/>
      <c r="D82" s="3"/>
      <c r="E82" s="3"/>
      <c r="F82" s="3"/>
      <c r="G82" s="3"/>
      <c r="H82" s="3"/>
      <c r="I82" s="3"/>
    </row>
    <row r="83" spans="1:9" ht="15">
      <c r="A83" s="189" t="s">
        <v>82</v>
      </c>
      <c r="B83" s="189"/>
      <c r="C83" s="189"/>
      <c r="D83" s="189"/>
      <c r="E83" s="189"/>
      <c r="F83" s="189"/>
      <c r="G83" s="189"/>
      <c r="H83" s="40">
        <f>H31+H67+H73</f>
        <v>1.895468908286004</v>
      </c>
      <c r="I83" s="41">
        <f>I31+I67+I73</f>
        <v>5349.126987317601</v>
      </c>
    </row>
    <row r="84" spans="1:9" ht="15">
      <c r="A84" s="42"/>
      <c r="B84" s="42"/>
      <c r="C84" s="42"/>
      <c r="D84" s="42"/>
      <c r="E84" s="42"/>
      <c r="F84" s="42"/>
      <c r="G84" s="42"/>
      <c r="H84" s="43"/>
      <c r="I84" s="44"/>
    </row>
    <row r="85" spans="1:9" ht="15">
      <c r="A85" s="182" t="s">
        <v>83</v>
      </c>
      <c r="B85" s="182"/>
      <c r="C85" s="182"/>
      <c r="D85" s="182"/>
      <c r="E85" s="182"/>
      <c r="F85" s="182"/>
      <c r="G85" s="182"/>
      <c r="H85" s="182"/>
      <c r="I85" s="182"/>
    </row>
    <row r="86" spans="1:9" ht="45">
      <c r="A86" s="18" t="s">
        <v>25</v>
      </c>
      <c r="B86" s="183" t="s">
        <v>84</v>
      </c>
      <c r="C86" s="184"/>
      <c r="D86" s="184"/>
      <c r="E86" s="184"/>
      <c r="F86" s="184"/>
      <c r="G86" s="185"/>
      <c r="H86" s="18" t="s">
        <v>27</v>
      </c>
      <c r="I86" s="18" t="s">
        <v>28</v>
      </c>
    </row>
    <row r="87" spans="1:9" ht="15">
      <c r="A87" s="87">
        <v>1</v>
      </c>
      <c r="B87" s="132" t="s">
        <v>85</v>
      </c>
      <c r="C87" s="133"/>
      <c r="D87" s="133"/>
      <c r="E87" s="133"/>
      <c r="F87" s="133"/>
      <c r="G87" s="134"/>
      <c r="H87" s="20">
        <f aca="true" t="shared" si="3" ref="H87:H92">I87/$I$98</f>
        <v>0</v>
      </c>
      <c r="I87" s="21">
        <v>0</v>
      </c>
    </row>
    <row r="88" spans="1:9" ht="15">
      <c r="A88" s="87">
        <v>2</v>
      </c>
      <c r="B88" s="195" t="s">
        <v>86</v>
      </c>
      <c r="C88" s="196"/>
      <c r="D88" s="196"/>
      <c r="E88" s="196"/>
      <c r="F88" s="196"/>
      <c r="G88" s="197"/>
      <c r="H88" s="20">
        <f t="shared" si="3"/>
        <v>0</v>
      </c>
      <c r="I88" s="21">
        <v>0</v>
      </c>
    </row>
    <row r="89" spans="1:9" ht="15">
      <c r="A89" s="87">
        <v>3</v>
      </c>
      <c r="B89" s="132" t="s">
        <v>87</v>
      </c>
      <c r="C89" s="133"/>
      <c r="D89" s="133"/>
      <c r="E89" s="133"/>
      <c r="F89" s="133"/>
      <c r="G89" s="134"/>
      <c r="H89" s="20">
        <f t="shared" si="3"/>
        <v>0</v>
      </c>
      <c r="I89" s="21">
        <v>0</v>
      </c>
    </row>
    <row r="90" spans="1:9" ht="15">
      <c r="A90" s="87">
        <v>4</v>
      </c>
      <c r="B90" s="198" t="s">
        <v>88</v>
      </c>
      <c r="C90" s="199"/>
      <c r="D90" s="199"/>
      <c r="E90" s="199"/>
      <c r="F90" s="199"/>
      <c r="G90" s="200"/>
      <c r="H90" s="20">
        <v>0</v>
      </c>
      <c r="I90" s="21"/>
    </row>
    <row r="91" spans="1:9" ht="15">
      <c r="A91" s="87">
        <v>5</v>
      </c>
      <c r="B91" s="132" t="s">
        <v>89</v>
      </c>
      <c r="C91" s="133"/>
      <c r="D91" s="133"/>
      <c r="E91" s="133"/>
      <c r="F91" s="133"/>
      <c r="G91" s="134"/>
      <c r="H91" s="20">
        <f t="shared" si="3"/>
        <v>0</v>
      </c>
      <c r="I91" s="21">
        <v>0</v>
      </c>
    </row>
    <row r="92" spans="1:9" ht="15">
      <c r="A92" s="87">
        <v>6</v>
      </c>
      <c r="B92" s="132" t="s">
        <v>90</v>
      </c>
      <c r="C92" s="133"/>
      <c r="D92" s="133"/>
      <c r="E92" s="133"/>
      <c r="F92" s="133"/>
      <c r="G92" s="134"/>
      <c r="H92" s="20">
        <f t="shared" si="3"/>
        <v>0</v>
      </c>
      <c r="I92" s="21">
        <v>0</v>
      </c>
    </row>
    <row r="93" spans="1:9" ht="15">
      <c r="A93" s="173" t="s">
        <v>91</v>
      </c>
      <c r="B93" s="174"/>
      <c r="C93" s="174"/>
      <c r="D93" s="174"/>
      <c r="E93" s="174"/>
      <c r="F93" s="174"/>
      <c r="G93" s="175"/>
      <c r="H93" s="23">
        <f>H87+H88+H89+H90+H91+H92</f>
        <v>0</v>
      </c>
      <c r="I93" s="75"/>
    </row>
    <row r="94" spans="2:9" ht="32.25" customHeight="1">
      <c r="B94" s="191" t="s">
        <v>92</v>
      </c>
      <c r="C94" s="191"/>
      <c r="D94" s="191"/>
      <c r="E94" s="191"/>
      <c r="F94" s="191"/>
      <c r="G94" s="191"/>
      <c r="H94" s="191"/>
      <c r="I94" s="191"/>
    </row>
    <row r="96" spans="1:9" ht="51" customHeight="1">
      <c r="A96" s="192" t="s">
        <v>93</v>
      </c>
      <c r="B96" s="193"/>
      <c r="C96" s="193"/>
      <c r="D96" s="193"/>
      <c r="E96" s="194"/>
      <c r="F96" s="45">
        <v>0.2</v>
      </c>
      <c r="G96" s="46">
        <f>I98*F96</f>
        <v>1046.39911746352</v>
      </c>
      <c r="H96" s="47" t="s">
        <v>94</v>
      </c>
      <c r="I96" s="48">
        <f>I71</f>
        <v>117.1314</v>
      </c>
    </row>
    <row r="97" spans="1:9" ht="30" customHeight="1">
      <c r="A97" s="187" t="s">
        <v>95</v>
      </c>
      <c r="B97" s="187"/>
      <c r="C97" s="89" t="s">
        <v>96</v>
      </c>
      <c r="D97" s="89" t="s">
        <v>97</v>
      </c>
      <c r="E97" s="89" t="s">
        <v>98</v>
      </c>
      <c r="F97" s="89" t="s">
        <v>99</v>
      </c>
      <c r="G97" s="89" t="s">
        <v>100</v>
      </c>
      <c r="H97" s="47" t="s">
        <v>101</v>
      </c>
      <c r="I97" s="50" t="s">
        <v>102</v>
      </c>
    </row>
    <row r="98" spans="1:9" ht="15">
      <c r="A98" s="188">
        <f>I31</f>
        <v>2822.06</v>
      </c>
      <c r="B98" s="188"/>
      <c r="C98" s="90">
        <f>I42</f>
        <v>1038.51808</v>
      </c>
      <c r="D98" s="90">
        <f>I54</f>
        <v>696.2586432</v>
      </c>
      <c r="E98" s="90">
        <f>I61</f>
        <v>104.85928342</v>
      </c>
      <c r="F98" s="90">
        <f>I65</f>
        <v>256.22318069760007</v>
      </c>
      <c r="G98" s="90">
        <f>I73</f>
        <v>431.20779999999996</v>
      </c>
      <c r="H98" s="90">
        <f>SUM(A98:G98)</f>
        <v>5349.1269873176</v>
      </c>
      <c r="I98" s="90">
        <f>H98-I96</f>
        <v>5231.9955873175995</v>
      </c>
    </row>
    <row r="99" spans="1:9" ht="15">
      <c r="A99" s="25"/>
      <c r="B99" s="190"/>
      <c r="C99" s="190"/>
      <c r="D99" s="190"/>
      <c r="E99" s="190"/>
      <c r="F99" s="190"/>
      <c r="G99" s="190"/>
      <c r="H99" s="190"/>
      <c r="I99" s="190"/>
    </row>
    <row r="100" spans="1:9" ht="45">
      <c r="A100" s="18" t="s">
        <v>35</v>
      </c>
      <c r="B100" s="183" t="s">
        <v>103</v>
      </c>
      <c r="C100" s="184"/>
      <c r="D100" s="184"/>
      <c r="E100" s="184"/>
      <c r="F100" s="184"/>
      <c r="G100" s="185"/>
      <c r="H100" s="18" t="s">
        <v>27</v>
      </c>
      <c r="I100" s="18" t="s">
        <v>28</v>
      </c>
    </row>
    <row r="101" spans="1:9" ht="15">
      <c r="A101" s="87">
        <v>1</v>
      </c>
      <c r="B101" s="132" t="s">
        <v>104</v>
      </c>
      <c r="C101" s="133"/>
      <c r="D101" s="133"/>
      <c r="E101" s="133"/>
      <c r="F101" s="133"/>
      <c r="G101" s="134"/>
      <c r="H101" s="20">
        <f>I101/$I$111</f>
        <v>0</v>
      </c>
      <c r="I101" s="21"/>
    </row>
    <row r="102" spans="1:9" ht="15">
      <c r="A102" s="87">
        <v>2</v>
      </c>
      <c r="B102" s="132" t="s">
        <v>105</v>
      </c>
      <c r="C102" s="133"/>
      <c r="D102" s="133"/>
      <c r="E102" s="133"/>
      <c r="F102" s="133"/>
      <c r="G102" s="134"/>
      <c r="H102" s="20">
        <f>I102/$I$111</f>
        <v>0</v>
      </c>
      <c r="I102" s="21">
        <v>0</v>
      </c>
    </row>
    <row r="103" spans="1:9" ht="15">
      <c r="A103" s="173" t="s">
        <v>106</v>
      </c>
      <c r="B103" s="174"/>
      <c r="C103" s="174"/>
      <c r="D103" s="174"/>
      <c r="E103" s="174"/>
      <c r="F103" s="174"/>
      <c r="G103" s="175"/>
      <c r="H103" s="23">
        <f>H101+H102</f>
        <v>0</v>
      </c>
      <c r="I103" s="76"/>
    </row>
    <row r="104" spans="1:9" ht="1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45">
      <c r="A105" s="18" t="s">
        <v>40</v>
      </c>
      <c r="B105" s="183" t="s">
        <v>107</v>
      </c>
      <c r="C105" s="184"/>
      <c r="D105" s="184"/>
      <c r="E105" s="184"/>
      <c r="F105" s="184"/>
      <c r="G105" s="185"/>
      <c r="H105" s="18" t="s">
        <v>27</v>
      </c>
      <c r="I105" s="18" t="s">
        <v>28</v>
      </c>
    </row>
    <row r="106" spans="1:9" ht="15">
      <c r="A106" s="87">
        <v>1</v>
      </c>
      <c r="B106" s="132" t="s">
        <v>107</v>
      </c>
      <c r="C106" s="133"/>
      <c r="D106" s="133"/>
      <c r="E106" s="133"/>
      <c r="F106" s="133"/>
      <c r="G106" s="134"/>
      <c r="H106" s="20">
        <f>I106/I111</f>
        <v>0</v>
      </c>
      <c r="I106" s="21"/>
    </row>
    <row r="107" spans="1:9" ht="15">
      <c r="A107" s="173" t="s">
        <v>108</v>
      </c>
      <c r="B107" s="174"/>
      <c r="C107" s="174"/>
      <c r="D107" s="174"/>
      <c r="E107" s="174"/>
      <c r="F107" s="174"/>
      <c r="G107" s="175"/>
      <c r="H107" s="23">
        <f>H106</f>
        <v>0</v>
      </c>
      <c r="I107" s="76"/>
    </row>
    <row r="108" spans="1:9" ht="15">
      <c r="A108" s="29"/>
      <c r="B108" s="29"/>
      <c r="C108" s="29"/>
      <c r="D108" s="29"/>
      <c r="E108" s="29"/>
      <c r="F108" s="29"/>
      <c r="G108" s="29"/>
      <c r="H108" s="30"/>
      <c r="I108" s="31"/>
    </row>
    <row r="109" spans="1:9" ht="42" customHeight="1">
      <c r="A109" s="186" t="s">
        <v>109</v>
      </c>
      <c r="B109" s="186"/>
      <c r="C109" s="186"/>
      <c r="D109" s="186"/>
      <c r="E109" s="186"/>
      <c r="F109" s="45">
        <v>0.18</v>
      </c>
      <c r="G109" s="46">
        <f>I111*F109</f>
        <v>941.7592057171679</v>
      </c>
      <c r="H109" s="47" t="s">
        <v>94</v>
      </c>
      <c r="I109" s="48">
        <f>I71</f>
        <v>117.1314</v>
      </c>
    </row>
    <row r="110" spans="1:9" ht="24.75">
      <c r="A110" s="187" t="s">
        <v>95</v>
      </c>
      <c r="B110" s="187"/>
      <c r="C110" s="89" t="s">
        <v>96</v>
      </c>
      <c r="D110" s="89" t="s">
        <v>97</v>
      </c>
      <c r="E110" s="89" t="s">
        <v>98</v>
      </c>
      <c r="F110" s="89" t="s">
        <v>99</v>
      </c>
      <c r="G110" s="89" t="s">
        <v>100</v>
      </c>
      <c r="H110" s="47" t="s">
        <v>101</v>
      </c>
      <c r="I110" s="50" t="s">
        <v>102</v>
      </c>
    </row>
    <row r="111" spans="1:9" ht="15">
      <c r="A111" s="188">
        <f>I31</f>
        <v>2822.06</v>
      </c>
      <c r="B111" s="188"/>
      <c r="C111" s="90">
        <f>I42</f>
        <v>1038.51808</v>
      </c>
      <c r="D111" s="90">
        <f>I54</f>
        <v>696.2586432</v>
      </c>
      <c r="E111" s="90">
        <f>I61</f>
        <v>104.85928342</v>
      </c>
      <c r="F111" s="90">
        <f>I65</f>
        <v>256.22318069760007</v>
      </c>
      <c r="G111" s="90">
        <f>I73</f>
        <v>431.20779999999996</v>
      </c>
      <c r="H111" s="90">
        <f>A111+C111+D111+E111+F111+G111</f>
        <v>5349.1269873176</v>
      </c>
      <c r="I111" s="90">
        <f>H111-I109</f>
        <v>5231.9955873175995</v>
      </c>
    </row>
    <row r="112" spans="1:9" ht="1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>
      <c r="A113" s="189" t="s">
        <v>110</v>
      </c>
      <c r="B113" s="189"/>
      <c r="C113" s="189"/>
      <c r="D113" s="189"/>
      <c r="E113" s="189"/>
      <c r="F113" s="189"/>
      <c r="G113" s="189"/>
      <c r="H113" s="40">
        <f>H93+H103+H107</f>
        <v>0</v>
      </c>
      <c r="I113" s="41">
        <f>I93+I103+I107</f>
        <v>0</v>
      </c>
    </row>
    <row r="114" spans="1:9" ht="1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>
      <c r="A115" s="182" t="s">
        <v>111</v>
      </c>
      <c r="B115" s="182"/>
      <c r="C115" s="182"/>
      <c r="D115" s="182"/>
      <c r="E115" s="182"/>
      <c r="F115" s="182"/>
      <c r="G115" s="182"/>
      <c r="H115" s="182"/>
      <c r="I115" s="182"/>
    </row>
    <row r="116" spans="1:9" ht="45">
      <c r="A116" s="18" t="s">
        <v>25</v>
      </c>
      <c r="B116" s="183" t="s">
        <v>112</v>
      </c>
      <c r="C116" s="184"/>
      <c r="D116" s="184"/>
      <c r="E116" s="184"/>
      <c r="F116" s="184"/>
      <c r="G116" s="185"/>
      <c r="H116" s="18" t="s">
        <v>27</v>
      </c>
      <c r="I116" s="18" t="s">
        <v>28</v>
      </c>
    </row>
    <row r="117" spans="1:9" ht="15">
      <c r="A117" s="87">
        <v>1</v>
      </c>
      <c r="B117" s="132" t="s">
        <v>113</v>
      </c>
      <c r="C117" s="133"/>
      <c r="D117" s="133"/>
      <c r="E117" s="133"/>
      <c r="F117" s="133"/>
      <c r="G117" s="134"/>
      <c r="H117" s="20">
        <f>I117/$I$83</f>
        <v>0.0071154898741105635</v>
      </c>
      <c r="I117" s="21">
        <f>($D$128/$E$130)*H128</f>
        <v>38.06165891358993</v>
      </c>
    </row>
    <row r="118" spans="1:9" ht="15">
      <c r="A118" s="87">
        <v>2</v>
      </c>
      <c r="B118" s="132" t="s">
        <v>114</v>
      </c>
      <c r="C118" s="133"/>
      <c r="D118" s="133"/>
      <c r="E118" s="133"/>
      <c r="F118" s="133"/>
      <c r="G118" s="134"/>
      <c r="H118" s="20">
        <f>I118/$I$83</f>
        <v>0.03284072249589491</v>
      </c>
      <c r="I118" s="21">
        <f>($D$128/$E$130)*H129</f>
        <v>175.6691949857997</v>
      </c>
    </row>
    <row r="119" spans="1:9" ht="15">
      <c r="A119" s="87">
        <v>3</v>
      </c>
      <c r="B119" s="132" t="s">
        <v>14</v>
      </c>
      <c r="C119" s="133"/>
      <c r="D119" s="133"/>
      <c r="E119" s="133"/>
      <c r="F119" s="133"/>
      <c r="G119" s="134"/>
      <c r="H119" s="20">
        <f>I119/$I$83</f>
        <v>0.05473453749315819</v>
      </c>
      <c r="I119" s="21">
        <f>($D$128/$E$130)*H130</f>
        <v>292.7819916429995</v>
      </c>
    </row>
    <row r="120" spans="1:9" ht="15">
      <c r="A120" s="87">
        <v>4</v>
      </c>
      <c r="B120" s="132" t="s">
        <v>115</v>
      </c>
      <c r="C120" s="133"/>
      <c r="D120" s="133"/>
      <c r="E120" s="133"/>
      <c r="F120" s="133"/>
      <c r="G120" s="134"/>
      <c r="H120" s="20">
        <f>I120/$I$83</f>
        <v>0</v>
      </c>
      <c r="I120" s="21">
        <f>($D$128/$E$129)*G131</f>
        <v>0</v>
      </c>
    </row>
    <row r="121" spans="1:9" ht="15">
      <c r="A121" s="87">
        <v>5</v>
      </c>
      <c r="B121" s="132" t="s">
        <v>166</v>
      </c>
      <c r="C121" s="133"/>
      <c r="D121" s="133"/>
      <c r="E121" s="133"/>
      <c r="F121" s="133"/>
      <c r="G121" s="134"/>
      <c r="H121" s="20">
        <f>I121/$I$83</f>
        <v>0</v>
      </c>
      <c r="I121" s="21">
        <v>0</v>
      </c>
    </row>
    <row r="122" spans="1:9" ht="15">
      <c r="A122" s="173" t="s">
        <v>116</v>
      </c>
      <c r="B122" s="174"/>
      <c r="C122" s="174"/>
      <c r="D122" s="174"/>
      <c r="E122" s="174"/>
      <c r="F122" s="174"/>
      <c r="G122" s="175"/>
      <c r="H122" s="23">
        <f>SUM(H117:H121)</f>
        <v>0.09469074986316367</v>
      </c>
      <c r="I122" s="86">
        <f>SUM(I117:I121)</f>
        <v>506.51284554238913</v>
      </c>
    </row>
    <row r="123" spans="1:9" ht="15">
      <c r="A123" s="66" t="s">
        <v>117</v>
      </c>
      <c r="B123" s="176" t="s">
        <v>118</v>
      </c>
      <c r="C123" s="176"/>
      <c r="D123" s="176"/>
      <c r="E123" s="176"/>
      <c r="F123" s="176"/>
      <c r="G123" s="176"/>
      <c r="H123" s="176"/>
      <c r="I123" s="176"/>
    </row>
    <row r="124" spans="1:9" ht="24.75" customHeight="1">
      <c r="A124" s="66" t="s">
        <v>119</v>
      </c>
      <c r="B124" s="177" t="s">
        <v>120</v>
      </c>
      <c r="C124" s="177"/>
      <c r="D124" s="177"/>
      <c r="E124" s="177"/>
      <c r="F124" s="177"/>
      <c r="G124" s="177"/>
      <c r="H124" s="177"/>
      <c r="I124" s="177"/>
    </row>
    <row r="125" spans="1:9" ht="24.75" customHeight="1">
      <c r="A125" s="66" t="s">
        <v>121</v>
      </c>
      <c r="B125" s="178" t="s">
        <v>122</v>
      </c>
      <c r="C125" s="178"/>
      <c r="D125" s="178"/>
      <c r="E125" s="178"/>
      <c r="F125" s="178"/>
      <c r="G125" s="178"/>
      <c r="H125" s="178"/>
      <c r="I125" s="178"/>
    </row>
    <row r="126" spans="1:9" ht="15">
      <c r="A126" s="179" t="s">
        <v>123</v>
      </c>
      <c r="B126" s="180"/>
      <c r="C126" s="180"/>
      <c r="D126" s="180"/>
      <c r="E126" s="180"/>
      <c r="F126" s="180"/>
      <c r="G126" s="180"/>
      <c r="H126" s="180"/>
      <c r="I126" s="181"/>
    </row>
    <row r="127" spans="1:9" ht="19.5" customHeight="1">
      <c r="A127" s="164" t="s">
        <v>124</v>
      </c>
      <c r="B127" s="165"/>
      <c r="C127" s="87" t="s">
        <v>125</v>
      </c>
      <c r="D127" s="166" t="s">
        <v>126</v>
      </c>
      <c r="E127" s="167"/>
      <c r="F127" s="87" t="s">
        <v>127</v>
      </c>
      <c r="G127" s="51" t="s">
        <v>128</v>
      </c>
      <c r="H127" s="168" t="s">
        <v>129</v>
      </c>
      <c r="I127" s="168"/>
    </row>
    <row r="128" spans="1:9" ht="15">
      <c r="A128" s="169">
        <f>I83</f>
        <v>5349.126987317601</v>
      </c>
      <c r="B128" s="170"/>
      <c r="C128" s="21">
        <f>I113</f>
        <v>0</v>
      </c>
      <c r="D128" s="171">
        <f>A128+C128</f>
        <v>5349.126987317601</v>
      </c>
      <c r="E128" s="172"/>
      <c r="F128" s="87" t="s">
        <v>113</v>
      </c>
      <c r="G128" s="52">
        <v>0.0165</v>
      </c>
      <c r="H128" s="159">
        <v>0.0065</v>
      </c>
      <c r="I128" s="159"/>
    </row>
    <row r="129" spans="1:9" ht="15">
      <c r="A129" s="157" t="s">
        <v>130</v>
      </c>
      <c r="B129" s="158"/>
      <c r="C129" s="51">
        <v>1</v>
      </c>
      <c r="D129" s="53">
        <f>G132/1</f>
        <v>0.14250000000000002</v>
      </c>
      <c r="E129" s="54">
        <f>C129-D129</f>
        <v>0.8574999999999999</v>
      </c>
      <c r="F129" s="87" t="s">
        <v>114</v>
      </c>
      <c r="G129" s="52">
        <v>0.076</v>
      </c>
      <c r="H129" s="159">
        <v>0.03</v>
      </c>
      <c r="I129" s="159"/>
    </row>
    <row r="130" spans="1:9" ht="15">
      <c r="A130" s="160" t="s">
        <v>131</v>
      </c>
      <c r="B130" s="161"/>
      <c r="C130" s="88">
        <v>1</v>
      </c>
      <c r="D130" s="56">
        <f>H132</f>
        <v>0.0865</v>
      </c>
      <c r="E130" s="57">
        <f>C130-D130</f>
        <v>0.9135</v>
      </c>
      <c r="F130" s="87" t="s">
        <v>14</v>
      </c>
      <c r="G130" s="52">
        <f>I11</f>
        <v>0.05</v>
      </c>
      <c r="H130" s="159">
        <f>I11</f>
        <v>0.05</v>
      </c>
      <c r="I130" s="159"/>
    </row>
    <row r="131" spans="1:9" ht="15">
      <c r="A131" s="162" t="s">
        <v>132</v>
      </c>
      <c r="B131" s="163"/>
      <c r="C131" s="87">
        <v>1</v>
      </c>
      <c r="D131" s="58">
        <v>0.09</v>
      </c>
      <c r="E131" s="59">
        <f>C131-D131</f>
        <v>0.91</v>
      </c>
      <c r="F131" s="87" t="s">
        <v>133</v>
      </c>
      <c r="G131" s="52">
        <v>0</v>
      </c>
      <c r="H131" s="159">
        <v>0</v>
      </c>
      <c r="I131" s="159"/>
    </row>
    <row r="132" spans="1:9" ht="24.75" customHeight="1">
      <c r="A132" s="67" t="s">
        <v>134</v>
      </c>
      <c r="B132" s="151" t="s">
        <v>135</v>
      </c>
      <c r="C132" s="151"/>
      <c r="D132" s="151"/>
      <c r="E132" s="151"/>
      <c r="F132" s="95" t="s">
        <v>136</v>
      </c>
      <c r="G132" s="60">
        <f>SUM(G128:G131)</f>
        <v>0.14250000000000002</v>
      </c>
      <c r="H132" s="152">
        <f>SUM(H128:I131)</f>
        <v>0.0865</v>
      </c>
      <c r="I132" s="152"/>
    </row>
    <row r="133" spans="1:9" ht="15">
      <c r="A133" s="61"/>
      <c r="B133" s="153"/>
      <c r="C133" s="153"/>
      <c r="D133" s="153"/>
      <c r="E133" s="153"/>
      <c r="F133" s="153"/>
      <c r="G133" s="153"/>
      <c r="H133" s="153"/>
      <c r="I133" s="153"/>
    </row>
    <row r="134" spans="1:9" ht="15">
      <c r="A134" s="135" t="s">
        <v>137</v>
      </c>
      <c r="B134" s="136"/>
      <c r="C134" s="136"/>
      <c r="D134" s="136"/>
      <c r="E134" s="136"/>
      <c r="F134" s="136"/>
      <c r="G134" s="137"/>
      <c r="H134" s="40">
        <f>H122</f>
        <v>0.09469074986316367</v>
      </c>
      <c r="I134" s="41">
        <f>I122</f>
        <v>506.51284554238913</v>
      </c>
    </row>
    <row r="135" spans="1:9" ht="1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>
      <c r="A136" s="154" t="s">
        <v>138</v>
      </c>
      <c r="B136" s="155"/>
      <c r="C136" s="155"/>
      <c r="D136" s="155"/>
      <c r="E136" s="155"/>
      <c r="F136" s="155"/>
      <c r="G136" s="155"/>
      <c r="H136" s="155"/>
      <c r="I136" s="156"/>
    </row>
    <row r="137" spans="1:9" ht="15">
      <c r="A137" s="138" t="s">
        <v>24</v>
      </c>
      <c r="B137" s="139"/>
      <c r="C137" s="139"/>
      <c r="D137" s="139"/>
      <c r="E137" s="139"/>
      <c r="F137" s="139"/>
      <c r="G137" s="139"/>
      <c r="H137" s="139"/>
      <c r="I137" s="140"/>
    </row>
    <row r="138" spans="1:9" ht="15">
      <c r="A138" s="87">
        <v>1</v>
      </c>
      <c r="B138" s="132" t="s">
        <v>139</v>
      </c>
      <c r="C138" s="133"/>
      <c r="D138" s="133"/>
      <c r="E138" s="133"/>
      <c r="F138" s="133"/>
      <c r="G138" s="134"/>
      <c r="H138" s="20">
        <f>I138/$G$155</f>
        <v>0.48193879414568774</v>
      </c>
      <c r="I138" s="62">
        <f>I31</f>
        <v>2822.06</v>
      </c>
    </row>
    <row r="139" spans="1:9" ht="15">
      <c r="A139" s="87">
        <v>2</v>
      </c>
      <c r="B139" s="132" t="s">
        <v>140</v>
      </c>
      <c r="C139" s="133"/>
      <c r="D139" s="133"/>
      <c r="E139" s="133"/>
      <c r="F139" s="133"/>
      <c r="G139" s="134"/>
      <c r="H139" s="20">
        <f>I139/$G$155</f>
        <v>0.35792146497062616</v>
      </c>
      <c r="I139" s="62">
        <f>I42+I54+I61+I65</f>
        <v>2095.8591873176</v>
      </c>
    </row>
    <row r="140" spans="1:9" ht="15">
      <c r="A140" s="87">
        <v>3</v>
      </c>
      <c r="B140" s="150" t="s">
        <v>141</v>
      </c>
      <c r="C140" s="150"/>
      <c r="D140" s="150"/>
      <c r="E140" s="150"/>
      <c r="F140" s="150"/>
      <c r="G140" s="150"/>
      <c r="H140" s="20">
        <f>I140/$G$155</f>
        <v>0.07363974088368598</v>
      </c>
      <c r="I140" s="62">
        <f>I73</f>
        <v>431.20779999999996</v>
      </c>
    </row>
    <row r="141" spans="1:9" ht="15">
      <c r="A141" s="135" t="s">
        <v>142</v>
      </c>
      <c r="B141" s="136"/>
      <c r="C141" s="136"/>
      <c r="D141" s="136"/>
      <c r="E141" s="136"/>
      <c r="F141" s="136"/>
      <c r="G141" s="137"/>
      <c r="H141" s="40">
        <f>SUM(H138:H140)</f>
        <v>0.9134999999999999</v>
      </c>
      <c r="I141" s="41">
        <f>SUM(I138:I140)</f>
        <v>5349.126987317601</v>
      </c>
    </row>
    <row r="142" spans="1:9" ht="1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">
      <c r="A143" s="138" t="s">
        <v>83</v>
      </c>
      <c r="B143" s="139"/>
      <c r="C143" s="139"/>
      <c r="D143" s="139"/>
      <c r="E143" s="139"/>
      <c r="F143" s="139"/>
      <c r="G143" s="139"/>
      <c r="H143" s="139"/>
      <c r="I143" s="140"/>
    </row>
    <row r="144" spans="1:9" ht="15">
      <c r="A144" s="87">
        <v>1</v>
      </c>
      <c r="B144" s="132" t="s">
        <v>143</v>
      </c>
      <c r="C144" s="133"/>
      <c r="D144" s="133"/>
      <c r="E144" s="133"/>
      <c r="F144" s="133"/>
      <c r="G144" s="134"/>
      <c r="H144" s="20">
        <f>I144/$G$155</f>
        <v>0</v>
      </c>
      <c r="I144" s="21">
        <f>I93</f>
        <v>0</v>
      </c>
    </row>
    <row r="145" spans="1:9" ht="15">
      <c r="A145" s="87">
        <v>2</v>
      </c>
      <c r="B145" s="132" t="s">
        <v>144</v>
      </c>
      <c r="C145" s="133"/>
      <c r="D145" s="133"/>
      <c r="E145" s="133"/>
      <c r="F145" s="133"/>
      <c r="G145" s="134"/>
      <c r="H145" s="20">
        <f>I145/$G$155</f>
        <v>0</v>
      </c>
      <c r="I145" s="21">
        <f>I103</f>
        <v>0</v>
      </c>
    </row>
    <row r="146" spans="1:9" ht="15">
      <c r="A146" s="87">
        <v>3</v>
      </c>
      <c r="B146" s="132" t="s">
        <v>145</v>
      </c>
      <c r="C146" s="133"/>
      <c r="D146" s="133"/>
      <c r="E146" s="133"/>
      <c r="F146" s="133"/>
      <c r="G146" s="134"/>
      <c r="H146" s="20">
        <f>I146/$G$155</f>
        <v>0</v>
      </c>
      <c r="I146" s="21">
        <f>I107</f>
        <v>0</v>
      </c>
    </row>
    <row r="147" spans="1:9" ht="15">
      <c r="A147" s="135" t="s">
        <v>146</v>
      </c>
      <c r="B147" s="136"/>
      <c r="C147" s="136"/>
      <c r="D147" s="136"/>
      <c r="E147" s="136"/>
      <c r="F147" s="136"/>
      <c r="G147" s="137"/>
      <c r="H147" s="40">
        <f>SUM(H144:H146)</f>
        <v>0</v>
      </c>
      <c r="I147" s="41">
        <f>SUM(I144:I146)</f>
        <v>0</v>
      </c>
    </row>
    <row r="148" spans="1:9" ht="1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>
      <c r="A149" s="138" t="s">
        <v>111</v>
      </c>
      <c r="B149" s="139"/>
      <c r="C149" s="139"/>
      <c r="D149" s="139"/>
      <c r="E149" s="139"/>
      <c r="F149" s="139"/>
      <c r="G149" s="139"/>
      <c r="H149" s="139"/>
      <c r="I149" s="140"/>
    </row>
    <row r="150" spans="1:9" ht="15">
      <c r="A150" s="87">
        <v>1</v>
      </c>
      <c r="B150" s="132" t="s">
        <v>147</v>
      </c>
      <c r="C150" s="133"/>
      <c r="D150" s="133"/>
      <c r="E150" s="133"/>
      <c r="F150" s="133"/>
      <c r="G150" s="134"/>
      <c r="H150" s="20">
        <f>I150/$G$155</f>
        <v>0.08650000000000001</v>
      </c>
      <c r="I150" s="21">
        <f>I122</f>
        <v>506.51284554238913</v>
      </c>
    </row>
    <row r="151" spans="1:9" ht="15">
      <c r="A151" s="135" t="s">
        <v>148</v>
      </c>
      <c r="B151" s="136"/>
      <c r="C151" s="136"/>
      <c r="D151" s="136"/>
      <c r="E151" s="136"/>
      <c r="F151" s="136"/>
      <c r="G151" s="137"/>
      <c r="H151" s="40">
        <f>H150</f>
        <v>0.08650000000000001</v>
      </c>
      <c r="I151" s="41">
        <f>I122</f>
        <v>506.51284554238913</v>
      </c>
    </row>
    <row r="152" spans="1:9" ht="1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144" t="s">
        <v>138</v>
      </c>
      <c r="B153" s="145"/>
      <c r="C153" s="145"/>
      <c r="D153" s="145"/>
      <c r="E153" s="145"/>
      <c r="F153" s="145"/>
      <c r="G153" s="145"/>
      <c r="H153" s="145"/>
      <c r="I153" s="146"/>
    </row>
    <row r="154" spans="1:9" ht="45">
      <c r="A154" s="147" t="s">
        <v>149</v>
      </c>
      <c r="B154" s="148"/>
      <c r="C154" s="148"/>
      <c r="D154" s="148"/>
      <c r="E154" s="148"/>
      <c r="F154" s="149"/>
      <c r="G154" s="63" t="s">
        <v>150</v>
      </c>
      <c r="H154" s="63" t="s">
        <v>151</v>
      </c>
      <c r="I154" s="63" t="s">
        <v>152</v>
      </c>
    </row>
    <row r="155" spans="1:9" ht="15">
      <c r="A155" s="129" t="s">
        <v>176</v>
      </c>
      <c r="B155" s="130"/>
      <c r="C155" s="130"/>
      <c r="D155" s="130"/>
      <c r="E155" s="130"/>
      <c r="F155" s="131"/>
      <c r="G155" s="64">
        <f>I141+I147+I151</f>
        <v>5855.63983285999</v>
      </c>
      <c r="H155" s="99">
        <v>1</v>
      </c>
      <c r="I155" s="64">
        <f>G155*H155</f>
        <v>5855.63983285999</v>
      </c>
    </row>
    <row r="156" spans="1:9" ht="15">
      <c r="A156" s="129"/>
      <c r="B156" s="130"/>
      <c r="C156" s="130"/>
      <c r="D156" s="130"/>
      <c r="E156" s="130"/>
      <c r="F156" s="131"/>
      <c r="G156" s="63"/>
      <c r="H156" s="63"/>
      <c r="I156" s="64"/>
    </row>
    <row r="157" spans="1:9" ht="15">
      <c r="A157" s="141" t="s">
        <v>153</v>
      </c>
      <c r="B157" s="142"/>
      <c r="C157" s="142"/>
      <c r="D157" s="142"/>
      <c r="E157" s="142"/>
      <c r="F157" s="142"/>
      <c r="G157" s="142"/>
      <c r="H157" s="143"/>
      <c r="I157" s="65">
        <f>I155+I156</f>
        <v>5855.63983285999</v>
      </c>
    </row>
    <row r="158" spans="1:9" ht="1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3"/>
      <c r="B159" s="3"/>
      <c r="C159" s="3"/>
      <c r="D159" s="3"/>
      <c r="E159" s="3"/>
      <c r="F159" s="3"/>
      <c r="G159" s="3"/>
      <c r="H159" s="3"/>
      <c r="I159" s="3"/>
    </row>
  </sheetData>
  <sheetProtection/>
  <mergeCells count="144">
    <mergeCell ref="A1:I1"/>
    <mergeCell ref="A2:B2"/>
    <mergeCell ref="C2:D2"/>
    <mergeCell ref="E2:I2"/>
    <mergeCell ref="A3:B3"/>
    <mergeCell ref="D5:F5"/>
    <mergeCell ref="G5:H5"/>
    <mergeCell ref="K5:K8"/>
    <mergeCell ref="G6:G9"/>
    <mergeCell ref="A10:F10"/>
    <mergeCell ref="A11:F11"/>
    <mergeCell ref="A12:F15"/>
    <mergeCell ref="G12:G15"/>
    <mergeCell ref="A16:F19"/>
    <mergeCell ref="G16:G19"/>
    <mergeCell ref="A20:F20"/>
    <mergeCell ref="A22:I22"/>
    <mergeCell ref="B23:G23"/>
    <mergeCell ref="B24:G24"/>
    <mergeCell ref="B25:G25"/>
    <mergeCell ref="B26:G26"/>
    <mergeCell ref="A27:A28"/>
    <mergeCell ref="B27:G27"/>
    <mergeCell ref="B28:G28"/>
    <mergeCell ref="B30:G30"/>
    <mergeCell ref="A31:G31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A42:G42"/>
    <mergeCell ref="A43:I43"/>
    <mergeCell ref="A44:I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A54:G54"/>
    <mergeCell ref="B55:I55"/>
    <mergeCell ref="B56:I56"/>
    <mergeCell ref="B57:G57"/>
    <mergeCell ref="B58:G58"/>
    <mergeCell ref="B59:G59"/>
    <mergeCell ref="B60:G60"/>
    <mergeCell ref="A61:G61"/>
    <mergeCell ref="B63:G63"/>
    <mergeCell ref="B64:G64"/>
    <mergeCell ref="A65:G65"/>
    <mergeCell ref="A67:G67"/>
    <mergeCell ref="B69:G69"/>
    <mergeCell ref="B70:G70"/>
    <mergeCell ref="B71:G71"/>
    <mergeCell ref="B72:G72"/>
    <mergeCell ref="A73:G73"/>
    <mergeCell ref="A75:I75"/>
    <mergeCell ref="A76:B76"/>
    <mergeCell ref="A77:B77"/>
    <mergeCell ref="A79:I79"/>
    <mergeCell ref="A80:B80"/>
    <mergeCell ref="A81:B81"/>
    <mergeCell ref="A83:G83"/>
    <mergeCell ref="A85:I85"/>
    <mergeCell ref="B86:G86"/>
    <mergeCell ref="B87:G87"/>
    <mergeCell ref="B88:G88"/>
    <mergeCell ref="B89:G89"/>
    <mergeCell ref="B90:G90"/>
    <mergeCell ref="B91:G91"/>
    <mergeCell ref="B92:G92"/>
    <mergeCell ref="A93:G93"/>
    <mergeCell ref="B94:I94"/>
    <mergeCell ref="A96:E96"/>
    <mergeCell ref="A97:B97"/>
    <mergeCell ref="A98:B98"/>
    <mergeCell ref="B99:I99"/>
    <mergeCell ref="B100:G100"/>
    <mergeCell ref="B101:G101"/>
    <mergeCell ref="B102:G102"/>
    <mergeCell ref="A103:G103"/>
    <mergeCell ref="B105:G105"/>
    <mergeCell ref="B106:G106"/>
    <mergeCell ref="A107:G107"/>
    <mergeCell ref="A109:E109"/>
    <mergeCell ref="A110:B110"/>
    <mergeCell ref="A111:B111"/>
    <mergeCell ref="A113:G113"/>
    <mergeCell ref="A115:I115"/>
    <mergeCell ref="B116:G116"/>
    <mergeCell ref="B117:G117"/>
    <mergeCell ref="B118:G118"/>
    <mergeCell ref="B119:G119"/>
    <mergeCell ref="B120:G120"/>
    <mergeCell ref="B121:G121"/>
    <mergeCell ref="A122:G122"/>
    <mergeCell ref="B123:I123"/>
    <mergeCell ref="B124:I124"/>
    <mergeCell ref="B125:I125"/>
    <mergeCell ref="A126:I126"/>
    <mergeCell ref="A127:B127"/>
    <mergeCell ref="D127:E127"/>
    <mergeCell ref="H127:I127"/>
    <mergeCell ref="A128:B128"/>
    <mergeCell ref="D128:E128"/>
    <mergeCell ref="H128:I128"/>
    <mergeCell ref="A129:B129"/>
    <mergeCell ref="H129:I129"/>
    <mergeCell ref="A130:B130"/>
    <mergeCell ref="H130:I130"/>
    <mergeCell ref="A131:B131"/>
    <mergeCell ref="H131:I131"/>
    <mergeCell ref="B132:E132"/>
    <mergeCell ref="H132:I132"/>
    <mergeCell ref="B133:I133"/>
    <mergeCell ref="A134:G134"/>
    <mergeCell ref="B145:G145"/>
    <mergeCell ref="B146:G146"/>
    <mergeCell ref="A147:G147"/>
    <mergeCell ref="A149:I149"/>
    <mergeCell ref="A136:I136"/>
    <mergeCell ref="A137:I137"/>
    <mergeCell ref="B138:G138"/>
    <mergeCell ref="B139:G139"/>
    <mergeCell ref="B140:G140"/>
    <mergeCell ref="A141:G141"/>
    <mergeCell ref="A157:H157"/>
    <mergeCell ref="B29:G29"/>
    <mergeCell ref="B150:G150"/>
    <mergeCell ref="A151:G151"/>
    <mergeCell ref="A153:I153"/>
    <mergeCell ref="A154:F154"/>
    <mergeCell ref="A155:F155"/>
    <mergeCell ref="A156:F156"/>
    <mergeCell ref="A143:I143"/>
    <mergeCell ref="B144:G144"/>
  </mergeCells>
  <printOptions/>
  <pageMargins left="0.511811024" right="0.511811024" top="0.787401575" bottom="0.787401575" header="0.31496062" footer="0.31496062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G38" sqref="G38"/>
    </sheetView>
  </sheetViews>
  <sheetFormatPr defaultColWidth="9.140625" defaultRowHeight="15"/>
  <cols>
    <col min="3" max="3" width="3.140625" style="0" customWidth="1"/>
    <col min="4" max="4" width="13.00390625" style="0" customWidth="1"/>
    <col min="5" max="5" width="12.8515625" style="0" customWidth="1"/>
    <col min="6" max="6" width="12.421875" style="0" customWidth="1"/>
    <col min="7" max="13" width="26.140625" style="0" customWidth="1"/>
    <col min="14" max="14" width="14.140625" style="0" hidden="1" customWidth="1"/>
  </cols>
  <sheetData>
    <row r="1" spans="1:14" ht="15">
      <c r="A1" s="249" t="s">
        <v>182</v>
      </c>
      <c r="B1" s="250"/>
      <c r="C1" s="250"/>
      <c r="D1" s="101" t="s">
        <v>181</v>
      </c>
      <c r="E1" s="101" t="s">
        <v>171</v>
      </c>
      <c r="F1" s="101" t="s">
        <v>176</v>
      </c>
      <c r="G1" s="116" t="s">
        <v>209</v>
      </c>
      <c r="H1" s="116" t="s">
        <v>210</v>
      </c>
      <c r="I1" s="116" t="s">
        <v>211</v>
      </c>
      <c r="J1" s="116" t="s">
        <v>212</v>
      </c>
      <c r="K1" s="116" t="s">
        <v>213</v>
      </c>
      <c r="L1" s="116" t="s">
        <v>214</v>
      </c>
      <c r="M1" s="101" t="s">
        <v>215</v>
      </c>
      <c r="N1" s="254" t="s">
        <v>205</v>
      </c>
    </row>
    <row r="2" spans="1:14" ht="30" customHeight="1">
      <c r="A2" s="245" t="s">
        <v>178</v>
      </c>
      <c r="B2" s="246"/>
      <c r="C2" s="246"/>
      <c r="D2" s="124">
        <f>'Operador de Telemarketing'!I140*'Operador de Telemarketing'!H154</f>
        <v>45057.556466546404</v>
      </c>
      <c r="E2" s="124">
        <f>Supervisor!I141*Supervisor!H155</f>
        <v>4256.253345982641</v>
      </c>
      <c r="F2" s="124">
        <f>Coordenador!I141*Coordenador!H155</f>
        <v>5349.126987317601</v>
      </c>
      <c r="G2" s="125">
        <f>D2+E2+F2</f>
        <v>54662.93679984664</v>
      </c>
      <c r="H2" s="122"/>
      <c r="I2" s="122"/>
      <c r="J2" s="122"/>
      <c r="K2" s="122"/>
      <c r="L2" s="122"/>
      <c r="M2" s="123"/>
      <c r="N2" s="255"/>
    </row>
    <row r="3" spans="1:14" ht="30" customHeight="1">
      <c r="A3" s="245" t="s">
        <v>179</v>
      </c>
      <c r="B3" s="246"/>
      <c r="C3" s="246"/>
      <c r="D3" s="124">
        <f>'Operador de Telemarketing'!I146*'Operador de Telemarketing'!H154</f>
        <v>0</v>
      </c>
      <c r="E3" s="124">
        <f>Supervisor!I147*Supervisor!H155</f>
        <v>0</v>
      </c>
      <c r="F3" s="124">
        <f>Coordenador!I147*Coordenador!H155</f>
        <v>0</v>
      </c>
      <c r="G3" s="125">
        <f>D3+E3+F3</f>
        <v>0</v>
      </c>
      <c r="H3" s="117"/>
      <c r="I3" s="117"/>
      <c r="J3" s="117"/>
      <c r="K3" s="117"/>
      <c r="L3" s="117"/>
      <c r="M3" s="100"/>
      <c r="N3" s="119"/>
    </row>
    <row r="4" spans="1:14" ht="30" customHeight="1">
      <c r="A4" s="245" t="s">
        <v>180</v>
      </c>
      <c r="B4" s="246"/>
      <c r="C4" s="246"/>
      <c r="D4" s="124">
        <f>'Operador de Telemarketing'!I121*'Operador de Telemarketing'!H154</f>
        <v>4266.533808819118</v>
      </c>
      <c r="E4" s="124">
        <f>Supervisor!I151*Supervisor!H155</f>
        <v>403.02782093869564</v>
      </c>
      <c r="F4" s="124">
        <f>Coordenador!I151*Coordenador!H155</f>
        <v>506.51284554238913</v>
      </c>
      <c r="G4" s="125">
        <f>D4+E4+F4</f>
        <v>5176.074475300204</v>
      </c>
      <c r="H4" s="117"/>
      <c r="I4" s="117"/>
      <c r="J4" s="117"/>
      <c r="K4" s="117"/>
      <c r="L4" s="117"/>
      <c r="M4" s="100"/>
      <c r="N4" s="119"/>
    </row>
    <row r="5" spans="1:14" ht="30" customHeight="1" thickBot="1">
      <c r="A5" s="247" t="s">
        <v>136</v>
      </c>
      <c r="B5" s="248"/>
      <c r="C5" s="248"/>
      <c r="D5" s="126">
        <f>SUM(D2:D4)</f>
        <v>49324.090275365525</v>
      </c>
      <c r="E5" s="126">
        <f>SUM(E2:E4)</f>
        <v>4659.281166921337</v>
      </c>
      <c r="F5" s="126">
        <f>SUM(F2:F4)</f>
        <v>5855.63983285999</v>
      </c>
      <c r="G5" s="127">
        <f>G2+G3+G4</f>
        <v>59839.01127514684</v>
      </c>
      <c r="H5" s="118"/>
      <c r="I5" s="118"/>
      <c r="J5" s="118"/>
      <c r="K5" s="118"/>
      <c r="L5" s="118"/>
      <c r="M5" s="128"/>
      <c r="N5" s="121">
        <f>G5*12</f>
        <v>718068.135301762</v>
      </c>
    </row>
    <row r="9" spans="3:19" ht="15" hidden="1">
      <c r="C9" s="256" t="s">
        <v>206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120"/>
      <c r="S9" s="120"/>
    </row>
    <row r="10" spans="3:17" ht="15" hidden="1">
      <c r="C10" s="104">
        <v>3</v>
      </c>
      <c r="D10" s="233" t="s">
        <v>183</v>
      </c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107" t="s">
        <v>184</v>
      </c>
      <c r="Q10" s="104" t="s">
        <v>185</v>
      </c>
    </row>
    <row r="11" spans="3:17" ht="15" hidden="1">
      <c r="C11" s="103" t="s">
        <v>186</v>
      </c>
      <c r="D11" s="261" t="s">
        <v>187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105">
        <v>80</v>
      </c>
      <c r="Q11" s="102">
        <v>80</v>
      </c>
    </row>
    <row r="12" spans="3:17" ht="15" hidden="1">
      <c r="C12" s="103" t="s">
        <v>188</v>
      </c>
      <c r="D12" s="261" t="s">
        <v>189</v>
      </c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106">
        <v>10</v>
      </c>
      <c r="Q12" s="108">
        <v>10</v>
      </c>
    </row>
    <row r="13" spans="3:17" ht="15" hidden="1">
      <c r="C13" s="103" t="s">
        <v>190</v>
      </c>
      <c r="D13" s="261" t="s">
        <v>191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106">
        <v>260.5</v>
      </c>
      <c r="Q13" s="108">
        <v>260</v>
      </c>
    </row>
    <row r="14" spans="3:17" ht="15" hidden="1">
      <c r="C14" s="103" t="s">
        <v>192</v>
      </c>
      <c r="D14" s="261" t="s">
        <v>193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106">
        <v>0</v>
      </c>
      <c r="Q14" s="108">
        <v>0</v>
      </c>
    </row>
    <row r="15" spans="3:17" ht="15" hidden="1">
      <c r="C15" s="251" t="s">
        <v>194</v>
      </c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3"/>
      <c r="Q15" s="111">
        <v>350</v>
      </c>
    </row>
    <row r="16" spans="3:17" ht="18" hidden="1">
      <c r="C16" s="257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9"/>
    </row>
    <row r="17" ht="15" hidden="1"/>
    <row r="18" spans="3:20" ht="25.5" hidden="1">
      <c r="C18" s="233" t="s">
        <v>195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110" t="s">
        <v>185</v>
      </c>
      <c r="R18" s="235" t="s">
        <v>204</v>
      </c>
      <c r="S18" s="236"/>
      <c r="T18" s="112"/>
    </row>
    <row r="19" spans="3:19" ht="15" hidden="1">
      <c r="C19" s="109" t="s">
        <v>186</v>
      </c>
      <c r="D19" s="230" t="s">
        <v>196</v>
      </c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113">
        <v>1265.63</v>
      </c>
      <c r="R19" s="237"/>
      <c r="S19" s="238"/>
    </row>
    <row r="20" spans="3:19" ht="15" hidden="1">
      <c r="C20" s="109" t="s">
        <v>188</v>
      </c>
      <c r="D20" s="230" t="s">
        <v>197</v>
      </c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113">
        <v>266.65</v>
      </c>
      <c r="R20" s="243"/>
      <c r="S20" s="244"/>
    </row>
    <row r="21" spans="3:19" ht="15" hidden="1">
      <c r="C21" s="109" t="s">
        <v>190</v>
      </c>
      <c r="D21" s="229" t="s">
        <v>198</v>
      </c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114">
        <v>350</v>
      </c>
      <c r="R21" s="239">
        <f>1.1*Q21</f>
        <v>385.00000000000006</v>
      </c>
      <c r="S21" s="240"/>
    </row>
    <row r="22" spans="3:19" ht="15" hidden="1">
      <c r="C22" s="109" t="s">
        <v>192</v>
      </c>
      <c r="D22" s="230" t="s">
        <v>199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113">
        <v>690.46</v>
      </c>
      <c r="R22" s="239"/>
      <c r="S22" s="240"/>
    </row>
    <row r="23" spans="3:19" ht="15" hidden="1">
      <c r="C23" s="231" t="s">
        <v>200</v>
      </c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115">
        <v>2572.7400000000002</v>
      </c>
      <c r="R23" s="239"/>
      <c r="S23" s="240"/>
    </row>
    <row r="24" spans="3:19" ht="15" hidden="1">
      <c r="C24" s="109" t="s">
        <v>201</v>
      </c>
      <c r="D24" s="229" t="s">
        <v>202</v>
      </c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114">
        <v>314.04</v>
      </c>
      <c r="R24" s="239">
        <f>1.1*Q24</f>
        <v>345.4440000000001</v>
      </c>
      <c r="S24" s="240"/>
    </row>
    <row r="25" spans="3:19" ht="15.75" hidden="1" thickBot="1">
      <c r="C25" s="231" t="s">
        <v>203</v>
      </c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115">
        <v>2886.78</v>
      </c>
      <c r="R25" s="241">
        <f>SUM(R21:R24)</f>
        <v>730.4440000000002</v>
      </c>
      <c r="S25" s="242"/>
    </row>
    <row r="26" ht="15" hidden="1"/>
    <row r="27" ht="15" hidden="1"/>
    <row r="28" ht="15" hidden="1"/>
    <row r="29" ht="15" hidden="1"/>
    <row r="30" ht="15" hidden="1"/>
    <row r="31" ht="15" hidden="1"/>
  </sheetData>
  <sheetProtection/>
  <mergeCells count="29">
    <mergeCell ref="C16:Q16"/>
    <mergeCell ref="D10:O10"/>
    <mergeCell ref="D11:O11"/>
    <mergeCell ref="D12:O12"/>
    <mergeCell ref="D13:O13"/>
    <mergeCell ref="D14:O14"/>
    <mergeCell ref="A2:C2"/>
    <mergeCell ref="A3:C3"/>
    <mergeCell ref="A4:C4"/>
    <mergeCell ref="A5:C5"/>
    <mergeCell ref="A1:C1"/>
    <mergeCell ref="C15:P15"/>
    <mergeCell ref="N1:N2"/>
    <mergeCell ref="C9:Q9"/>
    <mergeCell ref="R18:S19"/>
    <mergeCell ref="R21:S21"/>
    <mergeCell ref="R24:S24"/>
    <mergeCell ref="R25:S25"/>
    <mergeCell ref="R22:S22"/>
    <mergeCell ref="R23:S23"/>
    <mergeCell ref="R20:S20"/>
    <mergeCell ref="D21:P21"/>
    <mergeCell ref="D22:P22"/>
    <mergeCell ref="C23:P23"/>
    <mergeCell ref="D24:P24"/>
    <mergeCell ref="C25:P25"/>
    <mergeCell ref="C18:P18"/>
    <mergeCell ref="D19:P19"/>
    <mergeCell ref="D20:P20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Ricardo Araujo Irmao</dc:creator>
  <cp:keywords/>
  <dc:description/>
  <cp:lastModifiedBy>paulo irmao</cp:lastModifiedBy>
  <dcterms:created xsi:type="dcterms:W3CDTF">2018-06-22T20:16:14Z</dcterms:created>
  <dcterms:modified xsi:type="dcterms:W3CDTF">2021-08-18T11:07:29Z</dcterms:modified>
  <cp:category/>
  <cp:version/>
  <cp:contentType/>
  <cp:contentStatus/>
</cp:coreProperties>
</file>