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500" activeTab="2"/>
  </bookViews>
  <sheets>
    <sheet name="Operador de Telemarketing" sheetId="1" r:id="rId1"/>
    <sheet name="Supervisor" sheetId="2" r:id="rId2"/>
    <sheet name="Coordenador" sheetId="3" r:id="rId3"/>
    <sheet name="TOTAL POR MONTANTE" sheetId="4" r:id="rId4"/>
  </sheets>
  <definedNames>
    <definedName name="_xlnm.Print_Area" localSheetId="0">'Operador de Telemarketing'!$A$1:$I$156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1" authorId="0">
      <text>
        <r>
          <rPr>
            <b/>
            <sz val="9"/>
            <color indexed="8"/>
            <rFont val="Segoe UI"/>
            <family val="2"/>
          </rPr>
          <t>Anexo IV, Lei Complementar 123 (alteração em 2018).</t>
        </r>
      </text>
    </comment>
    <comment ref="I10" authorId="0">
      <text>
        <r>
          <rPr>
            <sz val="9"/>
            <color indexed="8"/>
            <rFont val="Segoe UI"/>
            <family val="2"/>
          </rPr>
          <t>Lei 15.561 de 09/12/2020, art 1º, II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132" authorId="0">
      <text>
        <r>
          <rPr>
            <b/>
            <sz val="9"/>
            <color indexed="8"/>
            <rFont val="Segoe UI"/>
            <family val="2"/>
          </rPr>
          <t>Anexo IV, Lei Complementar 123 (alteração em 2018).</t>
        </r>
      </text>
    </comment>
    <comment ref="I10" authorId="0">
      <text>
        <r>
          <rPr>
            <sz val="9"/>
            <color indexed="8"/>
            <rFont val="Segoe UI"/>
            <family val="2"/>
          </rPr>
          <t>Lei 15.561 de 09/12/2020, art 1º, V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132" authorId="0">
      <text>
        <r>
          <rPr>
            <b/>
            <sz val="9"/>
            <color indexed="8"/>
            <rFont val="Segoe UI"/>
            <family val="2"/>
          </rPr>
          <t>Anexo IV, Lei Complementar 123 (alteração em 2018).</t>
        </r>
      </text>
    </comment>
    <comment ref="I10" authorId="0">
      <text>
        <r>
          <rPr>
            <sz val="9"/>
            <color indexed="8"/>
            <rFont val="Segoe UI"/>
            <family val="2"/>
          </rPr>
          <t>Lei 15.561 de 09/12/2020, art 1º, V</t>
        </r>
      </text>
    </comment>
  </commentList>
</comments>
</file>

<file path=xl/sharedStrings.xml><?xml version="1.0" encoding="utf-8"?>
<sst xmlns="http://schemas.openxmlformats.org/spreadsheetml/2006/main" count="700" uniqueCount="193">
  <si>
    <r>
      <rPr>
        <b/>
        <sz val="8"/>
        <color indexed="8"/>
        <rFont val="Calibri"/>
        <family val="2"/>
      </rP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54.273 de 11.10.2018 e 52.823 de 22.12.2015)</t>
    </r>
  </si>
  <si>
    <t>PROCESSO:</t>
  </si>
  <si>
    <r>
      <rPr>
        <b/>
        <sz val="12"/>
        <color indexed="8"/>
        <rFont val="Calibri"/>
        <family val="2"/>
      </rPr>
      <t xml:space="preserve">REGIME DE TRIBUTAÇÃO: </t>
    </r>
    <r>
      <rPr>
        <b/>
        <sz val="12"/>
        <color indexed="10"/>
        <rFont val="Calibri"/>
        <family val="2"/>
      </rPr>
      <t>LUCRO REAL</t>
    </r>
  </si>
  <si>
    <t>LICITAÇÃO/EDITAL</t>
  </si>
  <si>
    <t>ABERTURA:</t>
  </si>
  <si>
    <t>xx-xx-xx</t>
  </si>
  <si>
    <t>Categoria/Posto de Trabalho-CBO</t>
  </si>
  <si>
    <t>Operador de Telemarketing Receptivo</t>
  </si>
  <si>
    <t>Quantidade de HORAS/MÊS</t>
  </si>
  <si>
    <t>Regime de trabalho:</t>
  </si>
  <si>
    <t>Segunda a Sexta - 30 horas semanais</t>
  </si>
  <si>
    <t>INSALUBRIDADE</t>
  </si>
  <si>
    <t>Médio</t>
  </si>
  <si>
    <t>SINDICATO/ENTIDADE DE CLASSE</t>
  </si>
  <si>
    <t>CBO 4223-15</t>
  </si>
  <si>
    <t>Nº Empregado</t>
  </si>
  <si>
    <t>Origem do salário</t>
  </si>
  <si>
    <t>Máximo</t>
  </si>
  <si>
    <t>Outras observações:</t>
  </si>
  <si>
    <t>Porto Alegre</t>
  </si>
  <si>
    <t>Salário Normativo CCT -</t>
  </si>
  <si>
    <t>ISSQN</t>
  </si>
  <si>
    <t>Alíquota</t>
  </si>
  <si>
    <t>Tarifa Transporte</t>
  </si>
  <si>
    <t>CCT</t>
  </si>
  <si>
    <t>Vr. Unitário</t>
  </si>
  <si>
    <t>Dias</t>
  </si>
  <si>
    <t>VT p/dia</t>
  </si>
  <si>
    <t>Desconto</t>
  </si>
  <si>
    <t>Auxílio Refeição - Cláusula 13ª</t>
  </si>
  <si>
    <t>VA p/dia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</si>
  <si>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</si>
  <si>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</si>
  <si>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</si>
  <si>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</si>
  <si>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</si>
  <si>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</si>
  <si>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</si>
  <si>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rPr>
        <sz val="8"/>
        <color indexed="8"/>
        <rFont val="Calibri"/>
        <family val="2"/>
      </rPr>
      <t xml:space="preserve">Adicional Noturno 20% </t>
    </r>
    <r>
      <rPr>
        <b/>
        <sz val="8"/>
        <color indexed="8"/>
        <rFont val="Calibri"/>
        <family val="2"/>
      </rPr>
      <t>(Ver súmula 60 TST)</t>
    </r>
  </si>
  <si>
    <r>
      <rPr>
        <sz val="8"/>
        <color indexed="8"/>
        <rFont val="Calibri"/>
        <family val="2"/>
      </rPr>
      <t xml:space="preserve">Adicional Periculosidade 30% </t>
    </r>
    <r>
      <rPr>
        <b/>
        <sz val="8"/>
        <color indexed="8"/>
        <rFont val="Calibri"/>
        <family val="2"/>
      </rPr>
      <t>(Ver súmulas 364, 132 e 191 do TST)</t>
    </r>
  </si>
  <si>
    <r>
      <rPr>
        <sz val="8"/>
        <color indexed="8"/>
        <rFont val="Calibri"/>
        <family val="2"/>
      </rPr>
      <t>Adicional Insalubridade 20% -</t>
    </r>
    <r>
      <rPr>
        <sz val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Conforme Termo de Referência</t>
    </r>
  </si>
  <si>
    <t xml:space="preserve">Adicional Insalubridade 40% </t>
  </si>
  <si>
    <t>Total de Remuneração</t>
  </si>
  <si>
    <t>II</t>
  </si>
  <si>
    <t>Encargos Sociais - Grupo II: Obrigações Sociais</t>
  </si>
  <si>
    <r>
      <rPr>
        <sz val="8"/>
        <color indexed="8"/>
        <rFont val="Calibri"/>
        <family val="2"/>
      </rPr>
      <t xml:space="preserve">INSS </t>
    </r>
    <r>
      <rPr>
        <b/>
        <sz val="8"/>
        <color indexed="8"/>
        <rFont val="Calibri"/>
        <family val="2"/>
      </rPr>
      <t>(art. 22, inc. I, Lei nº 8.212/91)</t>
    </r>
  </si>
  <si>
    <r>
      <rPr>
        <sz val="8"/>
        <color indexed="8"/>
        <rFont val="Calibri"/>
        <family val="2"/>
      </rPr>
      <t xml:space="preserve">SESI ou SESC </t>
    </r>
    <r>
      <rPr>
        <b/>
        <sz val="8"/>
        <color indexed="8"/>
        <rFont val="Calibri"/>
        <family val="2"/>
      </rPr>
      <t>(art. 30, Lei nº 8.036/90)</t>
    </r>
  </si>
  <si>
    <r>
      <rPr>
        <sz val="8"/>
        <color indexed="8"/>
        <rFont val="Calibri"/>
        <family val="2"/>
      </rPr>
      <t xml:space="preserve">SENAI ou SENAC </t>
    </r>
    <r>
      <rPr>
        <b/>
        <sz val="8"/>
        <color indexed="8"/>
        <rFont val="Calibri"/>
        <family val="2"/>
      </rPr>
      <t>(Decreto-Lei nº 2.318/86)</t>
    </r>
  </si>
  <si>
    <r>
      <rPr>
        <sz val="8"/>
        <color indexed="8"/>
        <rFont val="Calibri"/>
        <family val="2"/>
      </rPr>
      <t xml:space="preserve">INCRA </t>
    </r>
    <r>
      <rPr>
        <b/>
        <sz val="8"/>
        <color indexed="8"/>
        <rFont val="Calibri"/>
        <family val="2"/>
      </rPr>
      <t>(art. 15I, Lei Complementar nº 011/71)</t>
    </r>
  </si>
  <si>
    <r>
      <rPr>
        <sz val="8"/>
        <color indexed="8"/>
        <rFont val="Calibri"/>
        <family val="2"/>
      </rPr>
      <t xml:space="preserve">SALÁRIO EDUCAÇÃO </t>
    </r>
    <r>
      <rPr>
        <b/>
        <sz val="8"/>
        <color indexed="8"/>
        <rFont val="Calibri"/>
        <family val="2"/>
      </rPr>
      <t>(art. , inc. I, Decreto nº 87.043/82)</t>
    </r>
  </si>
  <si>
    <r>
      <rPr>
        <sz val="8"/>
        <color indexed="8"/>
        <rFont val="Calibri"/>
        <family val="2"/>
      </rPr>
      <t>FGTS</t>
    </r>
    <r>
      <rPr>
        <b/>
        <sz val="8"/>
        <color indexed="8"/>
        <rFont val="Calibri"/>
        <family val="2"/>
      </rPr>
      <t xml:space="preserve"> (art. 15, Lei nº 8.036/90)</t>
    </r>
  </si>
  <si>
    <r>
      <rPr>
        <sz val="8"/>
        <color indexed="8"/>
        <rFont val="Calibri"/>
        <family val="2"/>
      </rPr>
      <t xml:space="preserve">SEG. ACIDENTE DO TRABALHO 91%, 2% e 3% </t>
    </r>
    <r>
      <rPr>
        <b/>
        <sz val="8"/>
        <color indexed="8"/>
        <rFont val="Calibri"/>
        <family val="2"/>
      </rPr>
      <t>(art. 22, inc. II, alíneas "b" e "c", da Lei nº 8.212/91)</t>
    </r>
  </si>
  <si>
    <r>
      <rPr>
        <sz val="8"/>
        <color indexed="8"/>
        <rFont val="Calibri"/>
        <family val="2"/>
      </rPr>
      <t xml:space="preserve">SEBRAE </t>
    </r>
    <r>
      <rPr>
        <b/>
        <sz val="8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</si>
  <si>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</si>
  <si>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</si>
  <si>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</si>
  <si>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III</t>
  </si>
  <si>
    <t>Encargos Sociais - Grupo III: Tempo Não Trabalhado</t>
  </si>
  <si>
    <t>FÉRIAS GOZADAS + ADICIONAL DE FÉRIAS</t>
  </si>
  <si>
    <r>
      <rPr>
        <sz val="8"/>
        <color indexed="8"/>
        <rFont val="Calibri"/>
        <family val="2"/>
      </rP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</si>
  <si>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rPr>
        <sz val="8"/>
        <color indexed="8"/>
        <rFont val="Calibri"/>
        <family val="2"/>
      </rP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</si>
  <si>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</si>
  <si>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</si>
  <si>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</si>
  <si>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</si>
  <si>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</si>
  <si>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</si>
  <si>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</si>
  <si>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</si>
  <si>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</si>
  <si>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</si>
  <si>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</si>
  <si>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</si>
  <si>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</si>
  <si>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</si>
  <si>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</si>
  <si>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</si>
  <si>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</si>
  <si>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</si>
  <si>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</si>
  <si>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</si>
  <si>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</si>
  <si>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</si>
  <si>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</si>
  <si>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Refeição Cláusula 10ª</t>
  </si>
  <si>
    <t>Vale-Transporte</t>
  </si>
  <si>
    <t xml:space="preserve">Outros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</si>
  <si>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</si>
  <si>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</si>
  <si>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</si>
  <si>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</si>
  <si>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</si>
  <si>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</si>
  <si>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</si>
  <si>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</si>
  <si>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</si>
  <si>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</si>
  <si>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</si>
  <si>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</si>
  <si>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</si>
  <si>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</si>
  <si>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</si>
  <si>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rPr>
        <sz val="8"/>
        <color indexed="8"/>
        <rFont val="Calibri"/>
        <family val="2"/>
      </rP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</si>
  <si>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r>
      <rPr>
        <sz val="8"/>
        <color indexed="8"/>
        <rFont val="Calibri"/>
        <family val="2"/>
      </rP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</si>
  <si>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</si>
  <si>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Materiais/Equipamentos</t>
  </si>
  <si>
    <r>
      <rPr>
        <sz val="8"/>
        <color indexed="8"/>
        <rFont val="Calibri"/>
        <family val="2"/>
      </rP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</si>
  <si>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</si>
  <si>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</si>
  <si>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</si>
  <si>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</si>
  <si>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</si>
  <si>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</si>
  <si>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</si>
  <si>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</si>
  <si>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</si>
  <si>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</si>
  <si>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</si>
  <si>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</si>
  <si>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</si>
  <si>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</si>
  <si>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</si>
  <si>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</si>
  <si>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</si>
  <si>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</si>
  <si>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</si>
  <si>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</si>
  <si>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</si>
  <si>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</si>
  <si>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rPr>
        <b/>
        <sz val="10"/>
        <color indexed="8"/>
        <rFont val="Calibri"/>
        <family val="2"/>
      </rP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</si>
  <si>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</si>
  <si>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</si>
  <si>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rPr>
        <sz val="8"/>
        <color indexed="8"/>
        <rFont val="Calibri"/>
        <family val="2"/>
      </rP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</si>
  <si>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Outros (especificar) (9)</t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</si>
  <si>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</si>
  <si>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</si>
  <si>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</si>
  <si>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</si>
  <si>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</si>
  <si>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(9)</t>
  </si>
  <si>
    <t>Empresas sob regime de desoneração devem preencher o campo 5 da planilha.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</si>
  <si>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</si>
  <si>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</si>
  <si>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</si>
  <si>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</si>
  <si>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</si>
  <si>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</si>
  <si>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</si>
  <si>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</si>
  <si>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</si>
  <si>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r>
      <rPr>
        <sz val="6"/>
        <color indexed="8"/>
        <rFont val="Calibri"/>
        <family val="2"/>
      </rP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</si>
  <si>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</si>
  <si>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</si>
  <si>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9,00%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</si>
  <si>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</si>
  <si>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</si>
  <si>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</si>
  <si>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</si>
  <si>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</si>
  <si>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</si>
  <si>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</si>
  <si>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</si>
  <si>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</si>
  <si>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</si>
  <si>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</si>
  <si>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</si>
  <si>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</si>
  <si>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</si>
  <si>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</si>
  <si>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</si>
  <si>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</si>
  <si>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</si>
  <si>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t>Supervisor</t>
  </si>
  <si>
    <t>Segunda a Sexta - 40 horas semanais</t>
  </si>
  <si>
    <t>CBO 4201-35</t>
  </si>
  <si>
    <t>Adicional de Supervisor</t>
  </si>
  <si>
    <t>Coordenador</t>
  </si>
  <si>
    <t>Adicional de Coordenador</t>
  </si>
  <si>
    <t>CARGO</t>
  </si>
  <si>
    <t>Operador</t>
  </si>
  <si>
    <t>TOTAL CONTRATO 12 MESES</t>
  </si>
  <si>
    <t>VALOR MONTANTE A</t>
  </si>
  <si>
    <t>VALOR MONTANTE B</t>
  </si>
  <si>
    <t>VALOR MONTANTE C</t>
  </si>
  <si>
    <t>21/3000-0001200-2</t>
  </si>
  <si>
    <t>XX-2021</t>
  </si>
  <si>
    <t xml:space="preserve">TOTAL MENSAL ATÉ O 4º MÊS </t>
  </si>
  <si>
    <t xml:space="preserve">TOTAL MENSAL NO 5º MÊS </t>
  </si>
  <si>
    <t xml:space="preserve">TOTAL MENSAL NO 8º MÊS </t>
  </si>
  <si>
    <t xml:space="preserve">TOTAL MENSAL NO 9º MÊS </t>
  </si>
  <si>
    <t xml:space="preserve">TOTAL MENSAL NO 10º MÊS </t>
  </si>
  <si>
    <t xml:space="preserve">TOTAL MENSAL NO 11º MÊS </t>
  </si>
  <si>
    <t xml:space="preserve">TOTAL MENSAL NO 12º MÊS 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</si>
</sst>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.00_-;\-* #,##0.00_-;_-* \-??_-;_-@_-"/>
    <numFmt numFmtId="165" formatCode="000000\-0000/00&quot;.0&quot;"/>
    <numFmt numFmtId="166" formatCode="0.0000%"/>
    <numFmt numFmtId="167" formatCode="&quot;R$ &quot;#,##0.00"/>
    <numFmt numFmtId="168" formatCode="0.0000"/>
    <numFmt numFmtId="169" formatCode="&quot;R$&quot;#,##0.00;[Red]&quot;-R$&quot;#,##0.00"/>
  </numFmts>
  <fonts count="70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2"/>
      <color indexed="4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8"/>
      <color indexed="40"/>
      <name val="Calibri"/>
      <family val="2"/>
    </font>
    <font>
      <b/>
      <sz val="14"/>
      <color indexed="40"/>
      <name val="Calibri"/>
      <family val="2"/>
    </font>
    <font>
      <b/>
      <sz val="8"/>
      <color indexed="40"/>
      <name val="Cambria"/>
      <family val="1"/>
    </font>
    <font>
      <sz val="8"/>
      <color indexed="4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62"/>
      <name val="Calibri"/>
      <family val="2"/>
    </font>
    <font>
      <sz val="6"/>
      <color indexed="8"/>
      <name val="Calibri"/>
      <family val="2"/>
    </font>
    <font>
      <b/>
      <sz val="5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sz val="8"/>
      <color indexed="10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i/>
      <sz val="8"/>
      <color indexed="8"/>
      <name val="Calibri"/>
      <family val="2"/>
    </font>
    <font>
      <sz val="5"/>
      <color indexed="8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0" fillId="32" borderId="0" applyNumberFormat="0" applyBorder="0" applyAlignment="0" applyProtection="0"/>
    <xf numFmtId="0" fontId="61" fillId="21" borderId="5" applyNumberFormat="0" applyAlignment="0" applyProtection="0"/>
    <xf numFmtId="41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9" fontId="12" fillId="34" borderId="10" xfId="50" applyFont="1" applyFill="1" applyBorder="1" applyAlignment="1" applyProtection="1">
      <alignment horizontal="center" vertical="center" wrapText="1"/>
      <protection/>
    </xf>
    <xf numFmtId="2" fontId="12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0" fontId="8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6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66" fontId="15" fillId="36" borderId="1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66" fontId="15" fillId="33" borderId="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center" vertical="center" wrapText="1"/>
    </xf>
    <xf numFmtId="9" fontId="2" fillId="38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10" fontId="2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0" fontId="8" fillId="37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168" fontId="15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0" fontId="2" fillId="37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4" fontId="15" fillId="39" borderId="10" xfId="0" applyNumberFormat="1" applyFont="1" applyFill="1" applyBorder="1" applyAlignment="1">
      <alignment horizontal="center" vertical="center" wrapText="1"/>
    </xf>
    <xf numFmtId="0" fontId="33" fillId="40" borderId="10" xfId="47" applyFont="1" applyFill="1" applyBorder="1" applyAlignment="1">
      <alignment horizontal="center" vertical="center"/>
      <protection/>
    </xf>
    <xf numFmtId="0" fontId="34" fillId="40" borderId="10" xfId="47" applyFont="1" applyFill="1" applyBorder="1" applyAlignment="1">
      <alignment horizontal="center" vertical="center"/>
      <protection/>
    </xf>
    <xf numFmtId="0" fontId="35" fillId="0" borderId="10" xfId="47" applyFont="1" applyBorder="1" applyAlignment="1">
      <alignment horizontal="center" vertical="center"/>
      <protection/>
    </xf>
    <xf numFmtId="4" fontId="35" fillId="39" borderId="10" xfId="47" applyNumberFormat="1" applyFont="1" applyFill="1" applyBorder="1" applyAlignment="1">
      <alignment horizontal="right" vertical="center"/>
      <protection/>
    </xf>
    <xf numFmtId="4" fontId="35" fillId="0" borderId="10" xfId="47" applyNumberFormat="1" applyFont="1" applyBorder="1" applyAlignment="1">
      <alignment horizontal="right" vertical="center"/>
      <protection/>
    </xf>
    <xf numFmtId="4" fontId="35" fillId="39" borderId="10" xfId="47" applyNumberFormat="1" applyFont="1" applyFill="1" applyBorder="1" applyAlignment="1">
      <alignment horizontal="right" vertical="center" wrapText="1"/>
      <protection/>
    </xf>
    <xf numFmtId="4" fontId="35" fillId="0" borderId="10" xfId="47" applyNumberFormat="1" applyFont="1" applyBorder="1" applyAlignment="1">
      <alignment horizontal="right" vertical="center" wrapText="1"/>
      <protection/>
    </xf>
    <xf numFmtId="4" fontId="35" fillId="41" borderId="10" xfId="47" applyNumberFormat="1" applyFont="1" applyFill="1" applyBorder="1" applyAlignment="1">
      <alignment horizontal="right" vertical="center" wrapText="1"/>
      <protection/>
    </xf>
    <xf numFmtId="0" fontId="35" fillId="40" borderId="14" xfId="47" applyFont="1" applyFill="1" applyBorder="1" applyAlignment="1">
      <alignment horizontal="center" vertical="center" wrapText="1"/>
      <protection/>
    </xf>
    <xf numFmtId="49" fontId="35" fillId="0" borderId="10" xfId="47" applyNumberFormat="1" applyFont="1" applyBorder="1" applyAlignment="1">
      <alignment horizontal="center" vertical="center" wrapText="1"/>
      <protection/>
    </xf>
    <xf numFmtId="4" fontId="35" fillId="0" borderId="14" xfId="47" applyNumberFormat="1" applyFont="1" applyBorder="1" applyAlignment="1">
      <alignment horizontal="right" vertical="center" wrapText="1"/>
      <protection/>
    </xf>
    <xf numFmtId="4" fontId="35" fillId="41" borderId="14" xfId="47" applyNumberFormat="1" applyFont="1" applyFill="1" applyBorder="1" applyAlignment="1">
      <alignment horizontal="right" vertical="center" wrapText="1"/>
      <protection/>
    </xf>
    <xf numFmtId="4" fontId="35" fillId="40" borderId="14" xfId="47" applyNumberFormat="1" applyFont="1" applyFill="1" applyBorder="1" applyAlignment="1">
      <alignment horizontal="right" vertical="center" wrapText="1"/>
      <protection/>
    </xf>
    <xf numFmtId="0" fontId="0" fillId="34" borderId="18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43" borderId="10" xfId="0" applyFill="1" applyBorder="1" applyAlignment="1">
      <alignment horizontal="left"/>
    </xf>
    <xf numFmtId="4" fontId="0" fillId="44" borderId="19" xfId="0" applyNumberFormat="1" applyFill="1" applyBorder="1" applyAlignment="1">
      <alignment horizontal="center"/>
    </xf>
    <xf numFmtId="169" fontId="0" fillId="43" borderId="19" xfId="0" applyNumberFormat="1" applyFill="1" applyBorder="1" applyAlignment="1">
      <alignment horizontal="left"/>
    </xf>
    <xf numFmtId="4" fontId="0" fillId="45" borderId="19" xfId="0" applyNumberFormat="1" applyFill="1" applyBorder="1" applyAlignment="1">
      <alignment horizontal="center"/>
    </xf>
    <xf numFmtId="4" fontId="0" fillId="45" borderId="19" xfId="0" applyNumberFormat="1" applyFill="1" applyBorder="1" applyAlignment="1">
      <alignment/>
    </xf>
    <xf numFmtId="4" fontId="0" fillId="45" borderId="22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top" wrapText="1"/>
    </xf>
    <xf numFmtId="0" fontId="23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5" fillId="41" borderId="17" xfId="47" applyFont="1" applyFill="1" applyBorder="1" applyAlignment="1">
      <alignment horizontal="left" vertical="center" wrapText="1"/>
      <protection/>
    </xf>
    <xf numFmtId="4" fontId="0" fillId="0" borderId="24" xfId="0" applyNumberFormat="1" applyBorder="1" applyAlignment="1">
      <alignment horizontal="center"/>
    </xf>
    <xf numFmtId="49" fontId="35" fillId="40" borderId="14" xfId="47" applyNumberFormat="1" applyFont="1" applyFill="1" applyBorder="1" applyAlignment="1">
      <alignment horizontal="right" vertical="center" wrapText="1"/>
      <protection/>
    </xf>
    <xf numFmtId="4" fontId="0" fillId="0" borderId="25" xfId="0" applyNumberFormat="1" applyBorder="1" applyAlignment="1">
      <alignment horizontal="center"/>
    </xf>
    <xf numFmtId="0" fontId="35" fillId="0" borderId="17" xfId="47" applyFont="1" applyBorder="1" applyAlignment="1">
      <alignment horizontal="left" vertical="center" wrapText="1"/>
      <protection/>
    </xf>
    <xf numFmtId="0" fontId="35" fillId="41" borderId="10" xfId="47" applyFont="1" applyFill="1" applyBorder="1" applyAlignment="1">
      <alignment horizontal="right" vertical="center"/>
      <protection/>
    </xf>
    <xf numFmtId="0" fontId="36" fillId="37" borderId="10" xfId="47" applyFont="1" applyFill="1" applyBorder="1" applyAlignment="1">
      <alignment horizontal="center" vertical="center"/>
      <protection/>
    </xf>
    <xf numFmtId="0" fontId="33" fillId="40" borderId="14" xfId="47" applyFont="1" applyFill="1" applyBorder="1" applyAlignment="1">
      <alignment horizontal="center" vertical="center" wrapText="1"/>
      <protection/>
    </xf>
    <xf numFmtId="0" fontId="32" fillId="0" borderId="26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5" fillId="0" borderId="14" xfId="47" applyFont="1" applyBorder="1" applyAlignment="1">
      <alignment horizontal="left" vertical="center" wrapText="1"/>
      <protection/>
    </xf>
    <xf numFmtId="0" fontId="0" fillId="34" borderId="2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43" borderId="18" xfId="0" applyFont="1" applyFill="1" applyBorder="1" applyAlignment="1">
      <alignment horizontal="left" wrapText="1"/>
    </xf>
    <xf numFmtId="0" fontId="0" fillId="43" borderId="10" xfId="0" applyFont="1" applyFill="1" applyBorder="1" applyAlignment="1">
      <alignment horizontal="left" wrapText="1"/>
    </xf>
    <xf numFmtId="0" fontId="0" fillId="44" borderId="28" xfId="0" applyFont="1" applyFill="1" applyBorder="1" applyAlignment="1">
      <alignment horizontal="left"/>
    </xf>
    <xf numFmtId="0" fontId="0" fillId="44" borderId="10" xfId="0" applyFont="1" applyFill="1" applyBorder="1" applyAlignment="1">
      <alignment horizontal="left"/>
    </xf>
    <xf numFmtId="0" fontId="32" fillId="44" borderId="29" xfId="0" applyFont="1" applyFill="1" applyBorder="1" applyAlignment="1">
      <alignment horizontal="left"/>
    </xf>
    <xf numFmtId="0" fontId="32" fillId="44" borderId="19" xfId="0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Porcentagem 2" xfId="51"/>
    <cellStyle name="Porcentagem 6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zoomScale="130" zoomScaleNormal="130" zoomScaleSheetLayoutView="130" zoomScalePageLayoutView="0" workbookViewId="0" topLeftCell="B1">
      <selection activeCell="A12" sqref="A12:F15"/>
    </sheetView>
  </sheetViews>
  <sheetFormatPr defaultColWidth="9.00390625" defaultRowHeight="15"/>
  <cols>
    <col min="1" max="3" width="9.00390625" style="0" customWidth="1"/>
    <col min="4" max="4" width="12.140625" style="0" customWidth="1"/>
    <col min="5" max="6" width="9.00390625" style="0" customWidth="1"/>
    <col min="7" max="7" width="13.8515625" style="0" customWidth="1"/>
    <col min="8" max="10" width="9.00390625" style="0" customWidth="1"/>
    <col min="11" max="11" width="19.421875" style="0" customWidth="1"/>
  </cols>
  <sheetData>
    <row r="1" spans="1:9" ht="27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36" customHeight="1">
      <c r="A2" s="145" t="s">
        <v>1</v>
      </c>
      <c r="B2" s="145"/>
      <c r="C2" s="146" t="s">
        <v>184</v>
      </c>
      <c r="D2" s="146"/>
      <c r="E2" s="147" t="s">
        <v>2</v>
      </c>
      <c r="F2" s="147"/>
      <c r="G2" s="147"/>
      <c r="H2" s="147"/>
      <c r="I2" s="147"/>
    </row>
    <row r="3" spans="1:9" ht="15.75" customHeight="1">
      <c r="A3" s="145" t="s">
        <v>3</v>
      </c>
      <c r="B3" s="145"/>
      <c r="C3" s="2" t="s">
        <v>185</v>
      </c>
      <c r="D3" s="3"/>
      <c r="E3" s="4" t="s">
        <v>4</v>
      </c>
      <c r="F3" s="5" t="s">
        <v>5</v>
      </c>
      <c r="G3" s="3"/>
      <c r="H3" s="3"/>
      <c r="I3" s="3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11" ht="18.75" customHeight="1">
      <c r="A5" s="7" t="s">
        <v>6</v>
      </c>
      <c r="B5" s="8"/>
      <c r="C5" s="8"/>
      <c r="D5" s="148" t="s">
        <v>7</v>
      </c>
      <c r="E5" s="148"/>
      <c r="F5" s="148"/>
      <c r="G5" s="143" t="s">
        <v>8</v>
      </c>
      <c r="H5" s="143"/>
      <c r="I5" s="10">
        <v>180</v>
      </c>
      <c r="K5" s="144"/>
    </row>
    <row r="6" spans="1:11" ht="15" customHeight="1">
      <c r="A6" s="11" t="s">
        <v>9</v>
      </c>
      <c r="B6" s="12"/>
      <c r="C6" s="13"/>
      <c r="D6" s="14" t="s">
        <v>10</v>
      </c>
      <c r="E6" s="15"/>
      <c r="F6" s="16"/>
      <c r="G6" s="143" t="s">
        <v>11</v>
      </c>
      <c r="H6" s="9" t="s">
        <v>12</v>
      </c>
      <c r="I6" s="17">
        <v>0.2</v>
      </c>
      <c r="K6" s="144"/>
    </row>
    <row r="7" spans="1:11" ht="22.5">
      <c r="A7" s="18" t="s">
        <v>13</v>
      </c>
      <c r="B7" s="19"/>
      <c r="C7" s="13"/>
      <c r="D7" s="14" t="s">
        <v>14</v>
      </c>
      <c r="E7" s="15"/>
      <c r="F7" s="16"/>
      <c r="G7" s="143"/>
      <c r="H7" s="9" t="s">
        <v>15</v>
      </c>
      <c r="I7" s="20">
        <v>0</v>
      </c>
      <c r="K7" s="144"/>
    </row>
    <row r="8" spans="1:11" ht="15">
      <c r="A8" s="18" t="s">
        <v>16</v>
      </c>
      <c r="B8" s="19"/>
      <c r="C8" s="13"/>
      <c r="D8" s="14"/>
      <c r="E8" s="15"/>
      <c r="F8" s="16"/>
      <c r="G8" s="143"/>
      <c r="H8" s="9" t="s">
        <v>17</v>
      </c>
      <c r="I8" s="17">
        <v>0.4</v>
      </c>
      <c r="K8" s="144"/>
    </row>
    <row r="9" spans="1:9" ht="33.75">
      <c r="A9" s="18" t="s">
        <v>18</v>
      </c>
      <c r="B9" s="19"/>
      <c r="C9" s="13"/>
      <c r="D9" s="21" t="s">
        <v>19</v>
      </c>
      <c r="E9" s="15"/>
      <c r="F9" s="16"/>
      <c r="G9" s="143"/>
      <c r="H9" s="9" t="s">
        <v>15</v>
      </c>
      <c r="I9" s="22">
        <v>0</v>
      </c>
    </row>
    <row r="10" spans="1:9" ht="15" customHeight="1">
      <c r="A10" s="127" t="s">
        <v>20</v>
      </c>
      <c r="B10" s="127"/>
      <c r="C10" s="127"/>
      <c r="D10" s="127"/>
      <c r="E10" s="127"/>
      <c r="F10" s="127"/>
      <c r="G10" s="22"/>
      <c r="H10" s="9">
        <v>220</v>
      </c>
      <c r="I10" s="24">
        <v>1265.63</v>
      </c>
    </row>
    <row r="11" spans="1:9" ht="15" customHeight="1">
      <c r="A11" s="128" t="s">
        <v>21</v>
      </c>
      <c r="B11" s="128"/>
      <c r="C11" s="128"/>
      <c r="D11" s="128"/>
      <c r="E11" s="128"/>
      <c r="F11" s="128"/>
      <c r="G11" s="9" t="str">
        <f>D9</f>
        <v>Porto Alegre</v>
      </c>
      <c r="H11" s="9" t="s">
        <v>22</v>
      </c>
      <c r="I11" s="25">
        <v>0.05</v>
      </c>
    </row>
    <row r="12" spans="1:9" ht="15" customHeight="1">
      <c r="A12" s="128" t="s">
        <v>23</v>
      </c>
      <c r="B12" s="128"/>
      <c r="C12" s="128"/>
      <c r="D12" s="128"/>
      <c r="E12" s="128"/>
      <c r="F12" s="128"/>
      <c r="G12" s="143" t="s">
        <v>24</v>
      </c>
      <c r="H12" s="9" t="s">
        <v>25</v>
      </c>
      <c r="I12" s="26">
        <v>4.8</v>
      </c>
    </row>
    <row r="13" spans="1:9" ht="15">
      <c r="A13" s="128"/>
      <c r="B13" s="128"/>
      <c r="C13" s="128"/>
      <c r="D13" s="128"/>
      <c r="E13" s="128"/>
      <c r="F13" s="128"/>
      <c r="G13" s="143"/>
      <c r="H13" s="9" t="s">
        <v>26</v>
      </c>
      <c r="I13" s="9">
        <v>22</v>
      </c>
    </row>
    <row r="14" spans="1:9" ht="15">
      <c r="A14" s="128"/>
      <c r="B14" s="128"/>
      <c r="C14" s="128"/>
      <c r="D14" s="128"/>
      <c r="E14" s="128"/>
      <c r="F14" s="128"/>
      <c r="G14" s="143"/>
      <c r="H14" s="9" t="s">
        <v>27</v>
      </c>
      <c r="I14" s="9">
        <v>2</v>
      </c>
    </row>
    <row r="15" spans="1:9" ht="15">
      <c r="A15" s="128"/>
      <c r="B15" s="128"/>
      <c r="C15" s="128"/>
      <c r="D15" s="128"/>
      <c r="E15" s="128"/>
      <c r="F15" s="128"/>
      <c r="G15" s="143"/>
      <c r="H15" s="9" t="s">
        <v>28</v>
      </c>
      <c r="I15" s="17">
        <v>0.06</v>
      </c>
    </row>
    <row r="16" spans="1:9" ht="15" customHeight="1">
      <c r="A16" s="128" t="s">
        <v>29</v>
      </c>
      <c r="B16" s="128"/>
      <c r="C16" s="128"/>
      <c r="D16" s="128"/>
      <c r="E16" s="128"/>
      <c r="F16" s="128"/>
      <c r="G16" s="143" t="s">
        <v>24</v>
      </c>
      <c r="H16" s="9" t="s">
        <v>25</v>
      </c>
      <c r="I16" s="26">
        <v>9</v>
      </c>
    </row>
    <row r="17" spans="1:9" ht="15">
      <c r="A17" s="128"/>
      <c r="B17" s="128"/>
      <c r="C17" s="128"/>
      <c r="D17" s="128"/>
      <c r="E17" s="128"/>
      <c r="F17" s="128"/>
      <c r="G17" s="143"/>
      <c r="H17" s="9" t="s">
        <v>26</v>
      </c>
      <c r="I17" s="27">
        <f>I13</f>
        <v>22</v>
      </c>
    </row>
    <row r="18" spans="1:9" ht="15">
      <c r="A18" s="128"/>
      <c r="B18" s="128"/>
      <c r="C18" s="128"/>
      <c r="D18" s="128"/>
      <c r="E18" s="128"/>
      <c r="F18" s="128"/>
      <c r="G18" s="143"/>
      <c r="H18" s="9" t="s">
        <v>30</v>
      </c>
      <c r="I18" s="27">
        <v>1</v>
      </c>
    </row>
    <row r="19" spans="1:9" ht="15">
      <c r="A19" s="128"/>
      <c r="B19" s="128"/>
      <c r="C19" s="128"/>
      <c r="D19" s="128"/>
      <c r="E19" s="128"/>
      <c r="F19" s="128"/>
      <c r="G19" s="143"/>
      <c r="H19" s="9" t="s">
        <v>28</v>
      </c>
      <c r="I19" s="28">
        <v>0.18</v>
      </c>
    </row>
    <row r="20" spans="1:9" ht="15" customHeight="1">
      <c r="A20" s="127" t="s">
        <v>31</v>
      </c>
      <c r="B20" s="127"/>
      <c r="C20" s="127"/>
      <c r="D20" s="127"/>
      <c r="E20" s="127"/>
      <c r="F20" s="127"/>
      <c r="G20" s="9"/>
      <c r="H20" s="9" t="s">
        <v>22</v>
      </c>
      <c r="I20" s="28">
        <v>0.2</v>
      </c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 customHeight="1">
      <c r="A22" s="112" t="s">
        <v>32</v>
      </c>
      <c r="B22" s="112"/>
      <c r="C22" s="112"/>
      <c r="D22" s="112"/>
      <c r="E22" s="112"/>
      <c r="F22" s="112"/>
      <c r="G22" s="112"/>
      <c r="H22" s="112"/>
      <c r="I22" s="112"/>
    </row>
    <row r="23" spans="1:9" ht="45" customHeight="1">
      <c r="A23" s="29" t="s">
        <v>33</v>
      </c>
      <c r="B23" s="129" t="s">
        <v>34</v>
      </c>
      <c r="C23" s="129"/>
      <c r="D23" s="129"/>
      <c r="E23" s="129"/>
      <c r="F23" s="129"/>
      <c r="G23" s="129"/>
      <c r="H23" s="29" t="s">
        <v>35</v>
      </c>
      <c r="I23" s="29" t="s">
        <v>36</v>
      </c>
    </row>
    <row r="24" spans="1:9" ht="15" customHeight="1">
      <c r="A24" s="23">
        <v>1</v>
      </c>
      <c r="B24" s="107" t="s">
        <v>37</v>
      </c>
      <c r="C24" s="107"/>
      <c r="D24" s="107"/>
      <c r="E24" s="107"/>
      <c r="F24" s="107"/>
      <c r="G24" s="107"/>
      <c r="H24" s="30">
        <f aca="true" t="shared" si="0" ref="H24:H29">I24/$I$30</f>
        <v>1</v>
      </c>
      <c r="I24" s="31">
        <f>I10</f>
        <v>1265.63</v>
      </c>
    </row>
    <row r="25" spans="1:9" ht="15" customHeight="1">
      <c r="A25" s="23">
        <v>2</v>
      </c>
      <c r="B25" s="107" t="s">
        <v>38</v>
      </c>
      <c r="C25" s="107"/>
      <c r="D25" s="107"/>
      <c r="E25" s="107"/>
      <c r="F25" s="107"/>
      <c r="G25" s="107"/>
      <c r="H25" s="30">
        <f t="shared" si="0"/>
        <v>0</v>
      </c>
      <c r="I25" s="32">
        <v>0</v>
      </c>
    </row>
    <row r="26" spans="1:9" ht="15" customHeight="1">
      <c r="A26" s="23">
        <v>3</v>
      </c>
      <c r="B26" s="107" t="s">
        <v>39</v>
      </c>
      <c r="C26" s="107"/>
      <c r="D26" s="107"/>
      <c r="E26" s="107"/>
      <c r="F26" s="107"/>
      <c r="G26" s="107"/>
      <c r="H26" s="30">
        <f t="shared" si="0"/>
        <v>0</v>
      </c>
      <c r="I26" s="31">
        <v>0</v>
      </c>
    </row>
    <row r="27" spans="1:9" ht="15" customHeight="1">
      <c r="A27" s="127">
        <v>4</v>
      </c>
      <c r="B27" s="107" t="s">
        <v>40</v>
      </c>
      <c r="C27" s="107"/>
      <c r="D27" s="107"/>
      <c r="E27" s="107"/>
      <c r="F27" s="107"/>
      <c r="G27" s="107"/>
      <c r="H27" s="30">
        <f t="shared" si="0"/>
        <v>0</v>
      </c>
      <c r="I27" s="31">
        <f>I6*I7*954</f>
        <v>0</v>
      </c>
    </row>
    <row r="28" spans="1:9" ht="15" customHeight="1">
      <c r="A28" s="127"/>
      <c r="B28" s="142" t="s">
        <v>41</v>
      </c>
      <c r="C28" s="142"/>
      <c r="D28" s="142"/>
      <c r="E28" s="142"/>
      <c r="F28" s="142"/>
      <c r="G28" s="142"/>
      <c r="H28" s="30">
        <f t="shared" si="0"/>
        <v>0</v>
      </c>
      <c r="I28" s="31">
        <f>(I8*I10*I9)</f>
        <v>0</v>
      </c>
    </row>
    <row r="29" spans="1:9" ht="15" customHeight="1">
      <c r="A29" s="23">
        <v>5</v>
      </c>
      <c r="B29" s="107" t="s">
        <v>31</v>
      </c>
      <c r="C29" s="107"/>
      <c r="D29" s="107"/>
      <c r="E29" s="107"/>
      <c r="F29" s="107"/>
      <c r="G29" s="107"/>
      <c r="H29" s="30">
        <f t="shared" si="0"/>
        <v>0</v>
      </c>
      <c r="I29" s="31">
        <v>0</v>
      </c>
    </row>
    <row r="30" spans="1:9" ht="15" customHeight="1">
      <c r="A30" s="122" t="s">
        <v>42</v>
      </c>
      <c r="B30" s="122"/>
      <c r="C30" s="122"/>
      <c r="D30" s="122"/>
      <c r="E30" s="122"/>
      <c r="F30" s="122"/>
      <c r="G30" s="122"/>
      <c r="H30" s="33">
        <f>SUM(H24:H29)</f>
        <v>1</v>
      </c>
      <c r="I30" s="34">
        <f>SUM(I24:I29)</f>
        <v>1265.63</v>
      </c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45" customHeight="1">
      <c r="A32" s="29" t="s">
        <v>43</v>
      </c>
      <c r="B32" s="129" t="s">
        <v>44</v>
      </c>
      <c r="C32" s="129"/>
      <c r="D32" s="129"/>
      <c r="E32" s="129"/>
      <c r="F32" s="129"/>
      <c r="G32" s="129"/>
      <c r="H32" s="29" t="s">
        <v>35</v>
      </c>
      <c r="I32" s="29" t="s">
        <v>36</v>
      </c>
    </row>
    <row r="33" spans="1:9" ht="15" customHeight="1">
      <c r="A33" s="23">
        <v>1</v>
      </c>
      <c r="B33" s="107" t="s">
        <v>45</v>
      </c>
      <c r="C33" s="107"/>
      <c r="D33" s="107"/>
      <c r="E33" s="107"/>
      <c r="F33" s="107"/>
      <c r="G33" s="107"/>
      <c r="H33" s="30">
        <v>0.2</v>
      </c>
      <c r="I33" s="31">
        <f aca="true" t="shared" si="1" ref="I33:I40">$I$30*H33</f>
        <v>253.12600000000003</v>
      </c>
    </row>
    <row r="34" spans="1:9" ht="15" customHeight="1">
      <c r="A34" s="23">
        <v>2</v>
      </c>
      <c r="B34" s="107" t="s">
        <v>46</v>
      </c>
      <c r="C34" s="107"/>
      <c r="D34" s="107"/>
      <c r="E34" s="107"/>
      <c r="F34" s="107"/>
      <c r="G34" s="107"/>
      <c r="H34" s="30">
        <v>0.015</v>
      </c>
      <c r="I34" s="31">
        <f t="shared" si="1"/>
        <v>18.984450000000002</v>
      </c>
    </row>
    <row r="35" spans="1:9" ht="15" customHeight="1">
      <c r="A35" s="23">
        <v>3</v>
      </c>
      <c r="B35" s="107" t="s">
        <v>47</v>
      </c>
      <c r="C35" s="107"/>
      <c r="D35" s="107"/>
      <c r="E35" s="107"/>
      <c r="F35" s="107"/>
      <c r="G35" s="107"/>
      <c r="H35" s="30">
        <v>0.01</v>
      </c>
      <c r="I35" s="31">
        <f t="shared" si="1"/>
        <v>12.656300000000002</v>
      </c>
    </row>
    <row r="36" spans="1:9" ht="15" customHeight="1">
      <c r="A36" s="23">
        <v>4</v>
      </c>
      <c r="B36" s="107" t="s">
        <v>48</v>
      </c>
      <c r="C36" s="107"/>
      <c r="D36" s="107"/>
      <c r="E36" s="107"/>
      <c r="F36" s="107"/>
      <c r="G36" s="107"/>
      <c r="H36" s="30">
        <v>0.002</v>
      </c>
      <c r="I36" s="31">
        <f t="shared" si="1"/>
        <v>2.53126</v>
      </c>
    </row>
    <row r="37" spans="1:9" ht="15" customHeight="1">
      <c r="A37" s="23">
        <v>5</v>
      </c>
      <c r="B37" s="107" t="s">
        <v>49</v>
      </c>
      <c r="C37" s="107"/>
      <c r="D37" s="107"/>
      <c r="E37" s="107"/>
      <c r="F37" s="107"/>
      <c r="G37" s="107"/>
      <c r="H37" s="30">
        <v>0.025</v>
      </c>
      <c r="I37" s="31">
        <f t="shared" si="1"/>
        <v>31.640750000000004</v>
      </c>
    </row>
    <row r="38" spans="1:9" ht="15" customHeight="1">
      <c r="A38" s="23">
        <v>6</v>
      </c>
      <c r="B38" s="107" t="s">
        <v>50</v>
      </c>
      <c r="C38" s="107"/>
      <c r="D38" s="107"/>
      <c r="E38" s="107"/>
      <c r="F38" s="107"/>
      <c r="G38" s="107"/>
      <c r="H38" s="30">
        <v>0.08</v>
      </c>
      <c r="I38" s="31">
        <f t="shared" si="1"/>
        <v>101.25040000000001</v>
      </c>
    </row>
    <row r="39" spans="1:9" ht="19.5" customHeight="1">
      <c r="A39" s="23">
        <v>7</v>
      </c>
      <c r="B39" s="107" t="s">
        <v>51</v>
      </c>
      <c r="C39" s="107"/>
      <c r="D39" s="107"/>
      <c r="E39" s="107"/>
      <c r="F39" s="107"/>
      <c r="G39" s="107"/>
      <c r="H39" s="30">
        <v>0.03</v>
      </c>
      <c r="I39" s="31">
        <f t="shared" si="1"/>
        <v>37.968900000000005</v>
      </c>
    </row>
    <row r="40" spans="1:9" ht="15" customHeight="1">
      <c r="A40" s="23">
        <v>8</v>
      </c>
      <c r="B40" s="107" t="s">
        <v>52</v>
      </c>
      <c r="C40" s="107"/>
      <c r="D40" s="107"/>
      <c r="E40" s="107"/>
      <c r="F40" s="107"/>
      <c r="G40" s="107"/>
      <c r="H40" s="30">
        <v>0.006</v>
      </c>
      <c r="I40" s="31">
        <f t="shared" si="1"/>
        <v>7.593780000000001</v>
      </c>
    </row>
    <row r="41" spans="1:9" ht="15" customHeight="1">
      <c r="A41" s="122" t="s">
        <v>53</v>
      </c>
      <c r="B41" s="122"/>
      <c r="C41" s="122"/>
      <c r="D41" s="122"/>
      <c r="E41" s="122"/>
      <c r="F41" s="122"/>
      <c r="G41" s="122"/>
      <c r="H41" s="33">
        <f>SUM(H33:H40)</f>
        <v>0.3680000000000001</v>
      </c>
      <c r="I41" s="34">
        <f>I33+I34+I35+I36+I37+I38+I39+I40</f>
        <v>465.75184</v>
      </c>
    </row>
    <row r="42" spans="1:9" ht="18" customHeight="1">
      <c r="A42" s="141" t="s">
        <v>54</v>
      </c>
      <c r="B42" s="141"/>
      <c r="C42" s="141"/>
      <c r="D42" s="141"/>
      <c r="E42" s="141"/>
      <c r="F42" s="141"/>
      <c r="G42" s="141"/>
      <c r="H42" s="141"/>
      <c r="I42" s="141"/>
    </row>
    <row r="43" spans="1:9" ht="45" customHeight="1">
      <c r="A43" s="140" t="s">
        <v>55</v>
      </c>
      <c r="B43" s="140"/>
      <c r="C43" s="140"/>
      <c r="D43" s="140"/>
      <c r="E43" s="140"/>
      <c r="F43" s="140"/>
      <c r="G43" s="140"/>
      <c r="H43" s="140"/>
      <c r="I43" s="140"/>
    </row>
    <row r="44" spans="1:9" ht="45" customHeight="1">
      <c r="A44" s="29" t="s">
        <v>56</v>
      </c>
      <c r="B44" s="129" t="s">
        <v>57</v>
      </c>
      <c r="C44" s="129"/>
      <c r="D44" s="129"/>
      <c r="E44" s="129"/>
      <c r="F44" s="129"/>
      <c r="G44" s="129"/>
      <c r="H44" s="29" t="s">
        <v>35</v>
      </c>
      <c r="I44" s="29" t="s">
        <v>36</v>
      </c>
    </row>
    <row r="45" spans="1:9" ht="15" customHeight="1">
      <c r="A45" s="23">
        <v>1</v>
      </c>
      <c r="B45" s="107" t="s">
        <v>58</v>
      </c>
      <c r="C45" s="107"/>
      <c r="D45" s="107"/>
      <c r="E45" s="107"/>
      <c r="F45" s="107"/>
      <c r="G45" s="107"/>
      <c r="H45" s="30">
        <v>0.1111</v>
      </c>
      <c r="I45" s="31">
        <f aca="true" t="shared" si="2" ref="I45:I52">$I$30*H45</f>
        <v>140.61149300000002</v>
      </c>
    </row>
    <row r="46" spans="1:9" ht="15" customHeight="1">
      <c r="A46" s="23">
        <v>2</v>
      </c>
      <c r="B46" s="107" t="s">
        <v>59</v>
      </c>
      <c r="C46" s="107"/>
      <c r="D46" s="107"/>
      <c r="E46" s="107"/>
      <c r="F46" s="107"/>
      <c r="G46" s="107"/>
      <c r="H46" s="30">
        <v>0.02047</v>
      </c>
      <c r="I46" s="31">
        <f t="shared" si="2"/>
        <v>25.9074461</v>
      </c>
    </row>
    <row r="47" spans="1:9" ht="15" customHeight="1">
      <c r="A47" s="23">
        <v>3</v>
      </c>
      <c r="B47" s="107" t="s">
        <v>60</v>
      </c>
      <c r="C47" s="107"/>
      <c r="D47" s="107"/>
      <c r="E47" s="107"/>
      <c r="F47" s="107"/>
      <c r="G47" s="107"/>
      <c r="H47" s="30">
        <v>0.012123</v>
      </c>
      <c r="I47" s="31">
        <f t="shared" si="2"/>
        <v>15.343232490000002</v>
      </c>
    </row>
    <row r="48" spans="1:9" ht="15" customHeight="1">
      <c r="A48" s="23">
        <v>4</v>
      </c>
      <c r="B48" s="107" t="s">
        <v>61</v>
      </c>
      <c r="C48" s="107"/>
      <c r="D48" s="107"/>
      <c r="E48" s="107"/>
      <c r="F48" s="107"/>
      <c r="G48" s="107"/>
      <c r="H48" s="30">
        <v>0.011436</v>
      </c>
      <c r="I48" s="31">
        <f t="shared" si="2"/>
        <v>14.473744680000001</v>
      </c>
    </row>
    <row r="49" spans="1:9" ht="15" customHeight="1">
      <c r="A49" s="23">
        <v>5</v>
      </c>
      <c r="B49" s="107" t="s">
        <v>62</v>
      </c>
      <c r="C49" s="107"/>
      <c r="D49" s="107"/>
      <c r="E49" s="107"/>
      <c r="F49" s="107"/>
      <c r="G49" s="107"/>
      <c r="H49" s="30">
        <v>0.000174</v>
      </c>
      <c r="I49" s="31">
        <f t="shared" si="2"/>
        <v>0.22021962000000003</v>
      </c>
    </row>
    <row r="50" spans="1:9" ht="15" customHeight="1">
      <c r="A50" s="23">
        <v>6</v>
      </c>
      <c r="B50" s="107" t="s">
        <v>63</v>
      </c>
      <c r="C50" s="107"/>
      <c r="D50" s="107"/>
      <c r="E50" s="107"/>
      <c r="F50" s="107"/>
      <c r="G50" s="107"/>
      <c r="H50" s="30">
        <v>0.000442</v>
      </c>
      <c r="I50" s="31">
        <f t="shared" si="2"/>
        <v>0.5594084600000001</v>
      </c>
    </row>
    <row r="51" spans="1:9" ht="15" customHeight="1">
      <c r="A51" s="23">
        <v>7</v>
      </c>
      <c r="B51" s="107" t="s">
        <v>64</v>
      </c>
      <c r="C51" s="107"/>
      <c r="D51" s="107"/>
      <c r="E51" s="107"/>
      <c r="F51" s="107"/>
      <c r="G51" s="107"/>
      <c r="H51" s="30">
        <v>0.000185</v>
      </c>
      <c r="I51" s="31">
        <f t="shared" si="2"/>
        <v>0.23414155</v>
      </c>
    </row>
    <row r="52" spans="1:9" ht="15" customHeight="1">
      <c r="A52" s="23">
        <v>8</v>
      </c>
      <c r="B52" s="107" t="s">
        <v>65</v>
      </c>
      <c r="C52" s="107"/>
      <c r="D52" s="107"/>
      <c r="E52" s="107"/>
      <c r="F52" s="107"/>
      <c r="G52" s="107"/>
      <c r="H52" s="30">
        <v>0.09079</v>
      </c>
      <c r="I52" s="31">
        <f t="shared" si="2"/>
        <v>114.9065477</v>
      </c>
    </row>
    <row r="53" spans="1:9" ht="15" customHeight="1">
      <c r="A53" s="122" t="s">
        <v>66</v>
      </c>
      <c r="B53" s="122"/>
      <c r="C53" s="122"/>
      <c r="D53" s="122"/>
      <c r="E53" s="122"/>
      <c r="F53" s="122"/>
      <c r="G53" s="122"/>
      <c r="H53" s="33">
        <f>SUM(H45:H52)</f>
        <v>0.24672</v>
      </c>
      <c r="I53" s="34">
        <f>I45+I46+I47+I48+I49+I50+I51+I52</f>
        <v>312.2562336</v>
      </c>
    </row>
    <row r="54" spans="1:9" s="36" customFormat="1" ht="11.25" customHeight="1">
      <c r="A54" s="35" t="s">
        <v>67</v>
      </c>
      <c r="B54" s="123" t="s">
        <v>68</v>
      </c>
      <c r="C54" s="123"/>
      <c r="D54" s="123"/>
      <c r="E54" s="123"/>
      <c r="F54" s="123"/>
      <c r="G54" s="123"/>
      <c r="H54" s="123"/>
      <c r="I54" s="123"/>
    </row>
    <row r="55" spans="1:9" s="36" customFormat="1" ht="11.25" customHeight="1">
      <c r="A55" s="35" t="s">
        <v>69</v>
      </c>
      <c r="B55" s="139" t="s">
        <v>70</v>
      </c>
      <c r="C55" s="139"/>
      <c r="D55" s="139"/>
      <c r="E55" s="139"/>
      <c r="F55" s="139"/>
      <c r="G55" s="139"/>
      <c r="H55" s="139"/>
      <c r="I55" s="139"/>
    </row>
    <row r="56" spans="1:9" ht="45" customHeight="1">
      <c r="A56" s="29" t="s">
        <v>71</v>
      </c>
      <c r="B56" s="129" t="s">
        <v>72</v>
      </c>
      <c r="C56" s="129"/>
      <c r="D56" s="129"/>
      <c r="E56" s="129"/>
      <c r="F56" s="129"/>
      <c r="G56" s="129"/>
      <c r="H56" s="29" t="s">
        <v>35</v>
      </c>
      <c r="I56" s="29" t="s">
        <v>36</v>
      </c>
    </row>
    <row r="57" spans="1:9" ht="15" customHeight="1">
      <c r="A57" s="23">
        <v>1</v>
      </c>
      <c r="B57" s="107" t="s">
        <v>73</v>
      </c>
      <c r="C57" s="107"/>
      <c r="D57" s="107"/>
      <c r="E57" s="107"/>
      <c r="F57" s="107"/>
      <c r="G57" s="107"/>
      <c r="H57" s="30">
        <v>0.023627</v>
      </c>
      <c r="I57" s="31">
        <f>$I$30*H57</f>
        <v>29.90304001</v>
      </c>
    </row>
    <row r="58" spans="1:9" ht="15" customHeight="1">
      <c r="A58" s="23">
        <v>2</v>
      </c>
      <c r="B58" s="107" t="s">
        <v>74</v>
      </c>
      <c r="C58" s="107"/>
      <c r="D58" s="107"/>
      <c r="E58" s="107"/>
      <c r="F58" s="107"/>
      <c r="G58" s="107"/>
      <c r="H58" s="30">
        <v>0.001717</v>
      </c>
      <c r="I58" s="31">
        <f>$I$30*H58</f>
        <v>2.17308671</v>
      </c>
    </row>
    <row r="59" spans="1:9" ht="15" customHeight="1">
      <c r="A59" s="23">
        <v>3</v>
      </c>
      <c r="B59" s="107" t="s">
        <v>75</v>
      </c>
      <c r="C59" s="107"/>
      <c r="D59" s="107"/>
      <c r="E59" s="107"/>
      <c r="F59" s="107"/>
      <c r="G59" s="107"/>
      <c r="H59" s="30">
        <v>0.011813</v>
      </c>
      <c r="I59" s="31">
        <f>$I$30*H59</f>
        <v>14.950887190000001</v>
      </c>
    </row>
    <row r="60" spans="1:9" ht="15" customHeight="1">
      <c r="A60" s="122" t="s">
        <v>76</v>
      </c>
      <c r="B60" s="122"/>
      <c r="C60" s="122"/>
      <c r="D60" s="122"/>
      <c r="E60" s="122"/>
      <c r="F60" s="122"/>
      <c r="G60" s="122"/>
      <c r="H60" s="33">
        <f>SUM(H57:H59)</f>
        <v>0.037156999999999996</v>
      </c>
      <c r="I60" s="34">
        <f>I57+I58+I59</f>
        <v>47.02701391000001</v>
      </c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45" customHeight="1">
      <c r="A62" s="29" t="s">
        <v>77</v>
      </c>
      <c r="B62" s="129" t="s">
        <v>78</v>
      </c>
      <c r="C62" s="129"/>
      <c r="D62" s="129"/>
      <c r="E62" s="129"/>
      <c r="F62" s="129"/>
      <c r="G62" s="129"/>
      <c r="H62" s="29" t="s">
        <v>35</v>
      </c>
      <c r="I62" s="29" t="s">
        <v>36</v>
      </c>
    </row>
    <row r="63" spans="1:9" ht="15" customHeight="1">
      <c r="A63" s="23">
        <v>1</v>
      </c>
      <c r="B63" s="107" t="s">
        <v>79</v>
      </c>
      <c r="C63" s="107"/>
      <c r="D63" s="107"/>
      <c r="E63" s="107"/>
      <c r="F63" s="107"/>
      <c r="G63" s="107"/>
      <c r="H63" s="30">
        <f>(H41*H53)</f>
        <v>0.09079296000000002</v>
      </c>
      <c r="I63" s="31">
        <f>$I$30*H63</f>
        <v>114.91029396480003</v>
      </c>
    </row>
    <row r="64" spans="1:9" ht="15" customHeight="1">
      <c r="A64" s="122" t="s">
        <v>80</v>
      </c>
      <c r="B64" s="122"/>
      <c r="C64" s="122"/>
      <c r="D64" s="122"/>
      <c r="E64" s="122"/>
      <c r="F64" s="122"/>
      <c r="G64" s="122"/>
      <c r="H64" s="33">
        <f>SUM(H63:H63)</f>
        <v>0.09079296000000002</v>
      </c>
      <c r="I64" s="34">
        <f>I63</f>
        <v>114.91029396480003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138" t="s">
        <v>81</v>
      </c>
      <c r="B66" s="138"/>
      <c r="C66" s="138"/>
      <c r="D66" s="138"/>
      <c r="E66" s="138"/>
      <c r="F66" s="138"/>
      <c r="G66" s="138"/>
      <c r="H66" s="37">
        <f>H41+H53+H60+H64</f>
        <v>0.7426699600000002</v>
      </c>
      <c r="I66" s="38">
        <f>I41+I53+I60+I64</f>
        <v>939.9453814748001</v>
      </c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45" customHeight="1">
      <c r="A68" s="29" t="s">
        <v>82</v>
      </c>
      <c r="B68" s="129" t="s">
        <v>83</v>
      </c>
      <c r="C68" s="129"/>
      <c r="D68" s="129"/>
      <c r="E68" s="129"/>
      <c r="F68" s="129"/>
      <c r="G68" s="129"/>
      <c r="H68" s="29" t="s">
        <v>35</v>
      </c>
      <c r="I68" s="29" t="s">
        <v>36</v>
      </c>
    </row>
    <row r="69" spans="1:9" ht="15" customHeight="1">
      <c r="A69" s="1">
        <v>1</v>
      </c>
      <c r="B69" s="107" t="s">
        <v>84</v>
      </c>
      <c r="C69" s="107"/>
      <c r="D69" s="107"/>
      <c r="E69" s="107"/>
      <c r="F69" s="107"/>
      <c r="G69" s="107"/>
      <c r="H69" s="30">
        <f>I69/$I$30</f>
        <v>0.12828393764370313</v>
      </c>
      <c r="I69" s="31">
        <f>I80</f>
        <v>162.36</v>
      </c>
    </row>
    <row r="70" spans="1:9" ht="15" customHeight="1">
      <c r="A70" s="1">
        <v>2</v>
      </c>
      <c r="B70" s="107" t="s">
        <v>85</v>
      </c>
      <c r="C70" s="107"/>
      <c r="D70" s="107"/>
      <c r="E70" s="107"/>
      <c r="F70" s="107"/>
      <c r="G70" s="107"/>
      <c r="H70" s="30">
        <f>I70/$I$30</f>
        <v>0.10687341482107722</v>
      </c>
      <c r="I70" s="31">
        <f>I76</f>
        <v>135.26219999999998</v>
      </c>
    </row>
    <row r="71" spans="1:9" ht="15" customHeight="1">
      <c r="A71" s="23">
        <v>3</v>
      </c>
      <c r="B71" s="107" t="s">
        <v>86</v>
      </c>
      <c r="C71" s="107"/>
      <c r="D71" s="107"/>
      <c r="E71" s="107"/>
      <c r="F71" s="107"/>
      <c r="G71" s="107"/>
      <c r="H71" s="30">
        <f>I71/$I$30</f>
        <v>0</v>
      </c>
      <c r="I71" s="31">
        <v>0</v>
      </c>
    </row>
    <row r="72" spans="1:9" ht="15" customHeight="1">
      <c r="A72" s="122" t="s">
        <v>87</v>
      </c>
      <c r="B72" s="122"/>
      <c r="C72" s="122"/>
      <c r="D72" s="122"/>
      <c r="E72" s="122"/>
      <c r="F72" s="122"/>
      <c r="G72" s="122"/>
      <c r="H72" s="33">
        <f>SUM(H69:H71)</f>
        <v>0.23515735246478037</v>
      </c>
      <c r="I72" s="34">
        <f>SUM(I69:I71)</f>
        <v>297.6222</v>
      </c>
    </row>
    <row r="73" spans="1:9" ht="15">
      <c r="A73" s="39"/>
      <c r="B73" s="39"/>
      <c r="C73" s="39"/>
      <c r="D73" s="39"/>
      <c r="E73" s="39"/>
      <c r="F73" s="39"/>
      <c r="G73" s="39"/>
      <c r="H73" s="40"/>
      <c r="I73" s="41"/>
    </row>
    <row r="74" spans="1:9" ht="15" customHeight="1">
      <c r="A74" s="126" t="s">
        <v>88</v>
      </c>
      <c r="B74" s="126"/>
      <c r="C74" s="126"/>
      <c r="D74" s="126"/>
      <c r="E74" s="126"/>
      <c r="F74" s="126"/>
      <c r="G74" s="126"/>
      <c r="H74" s="126"/>
      <c r="I74" s="126"/>
    </row>
    <row r="75" spans="1:9" ht="22.5" customHeight="1">
      <c r="A75" s="127" t="s">
        <v>89</v>
      </c>
      <c r="B75" s="127"/>
      <c r="C75" s="23" t="s">
        <v>90</v>
      </c>
      <c r="D75" s="23" t="s">
        <v>91</v>
      </c>
      <c r="E75" s="23" t="s">
        <v>92</v>
      </c>
      <c r="F75" s="23" t="s">
        <v>93</v>
      </c>
      <c r="G75" s="23" t="s">
        <v>94</v>
      </c>
      <c r="H75" s="30" t="s">
        <v>95</v>
      </c>
      <c r="I75" s="31" t="s">
        <v>96</v>
      </c>
    </row>
    <row r="76" spans="1:9" ht="15" customHeight="1">
      <c r="A76" s="137">
        <f>I12</f>
        <v>4.8</v>
      </c>
      <c r="B76" s="137"/>
      <c r="C76" s="23">
        <f>I13</f>
        <v>22</v>
      </c>
      <c r="D76" s="23">
        <f>I14</f>
        <v>2</v>
      </c>
      <c r="E76" s="42">
        <f>A76*C76*D76</f>
        <v>211.2</v>
      </c>
      <c r="F76" s="31">
        <f>I24</f>
        <v>1265.63</v>
      </c>
      <c r="G76" s="43">
        <f>I15</f>
        <v>0.06</v>
      </c>
      <c r="H76" s="42">
        <f>F76*G76</f>
        <v>75.93780000000001</v>
      </c>
      <c r="I76" s="31">
        <f>IF((E76-H76)&lt;0,0,E76-H76)</f>
        <v>135.26219999999998</v>
      </c>
    </row>
    <row r="77" spans="1:9" ht="15">
      <c r="A77" s="44"/>
      <c r="B77" s="44"/>
      <c r="C77" s="44"/>
      <c r="D77" s="44"/>
      <c r="E77" s="45"/>
      <c r="F77" s="45"/>
      <c r="G77" s="46"/>
      <c r="H77" s="45"/>
      <c r="I77" s="47"/>
    </row>
    <row r="78" spans="1:9" ht="15" customHeight="1">
      <c r="A78" s="126" t="s">
        <v>97</v>
      </c>
      <c r="B78" s="126"/>
      <c r="C78" s="126"/>
      <c r="D78" s="126"/>
      <c r="E78" s="126"/>
      <c r="F78" s="126"/>
      <c r="G78" s="126"/>
      <c r="H78" s="126"/>
      <c r="I78" s="126"/>
    </row>
    <row r="79" spans="1:9" ht="22.5" customHeight="1">
      <c r="A79" s="127" t="s">
        <v>89</v>
      </c>
      <c r="B79" s="127"/>
      <c r="C79" s="23" t="s">
        <v>98</v>
      </c>
      <c r="D79" s="23" t="s">
        <v>91</v>
      </c>
      <c r="E79" s="23" t="s">
        <v>92</v>
      </c>
      <c r="F79" s="23" t="s">
        <v>93</v>
      </c>
      <c r="G79" s="23" t="s">
        <v>94</v>
      </c>
      <c r="H79" s="30" t="str">
        <f>H75</f>
        <v>Valor desconto</v>
      </c>
      <c r="I79" s="31" t="s">
        <v>96</v>
      </c>
    </row>
    <row r="80" spans="1:9" ht="15" customHeight="1">
      <c r="A80" s="136">
        <f>I16</f>
        <v>9</v>
      </c>
      <c r="B80" s="136"/>
      <c r="C80" s="48">
        <f>I17</f>
        <v>22</v>
      </c>
      <c r="D80" s="23">
        <f>I18</f>
        <v>1</v>
      </c>
      <c r="E80" s="42">
        <f>A80*C80*D80</f>
        <v>198</v>
      </c>
      <c r="F80" s="42">
        <f>E80</f>
        <v>198</v>
      </c>
      <c r="G80" s="49">
        <f>I19</f>
        <v>0.18</v>
      </c>
      <c r="H80" s="42">
        <f>F80*G80</f>
        <v>35.64</v>
      </c>
      <c r="I80" s="31">
        <f>IF((E80-H80)&lt;0,0,E80-H80)</f>
        <v>162.36</v>
      </c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108" t="s">
        <v>99</v>
      </c>
      <c r="B82" s="108"/>
      <c r="C82" s="108"/>
      <c r="D82" s="108"/>
      <c r="E82" s="108"/>
      <c r="F82" s="108"/>
      <c r="G82" s="108"/>
      <c r="H82" s="50">
        <f>H30+H66+H72</f>
        <v>1.9778273124647805</v>
      </c>
      <c r="I82" s="51">
        <f>I30+I66+I72</f>
        <v>2503.1975814748002</v>
      </c>
    </row>
    <row r="83" spans="1:9" ht="15">
      <c r="A83" s="52"/>
      <c r="B83" s="52"/>
      <c r="C83" s="52"/>
      <c r="D83" s="52"/>
      <c r="E83" s="52"/>
      <c r="F83" s="52"/>
      <c r="G83" s="52"/>
      <c r="H83" s="53"/>
      <c r="I83" s="54"/>
    </row>
    <row r="84" spans="1:9" ht="15" customHeight="1">
      <c r="A84" s="112" t="s">
        <v>100</v>
      </c>
      <c r="B84" s="112"/>
      <c r="C84" s="112"/>
      <c r="D84" s="112"/>
      <c r="E84" s="112"/>
      <c r="F84" s="112"/>
      <c r="G84" s="112"/>
      <c r="H84" s="112"/>
      <c r="I84" s="112"/>
    </row>
    <row r="85" spans="1:9" ht="45" customHeight="1">
      <c r="A85" s="29" t="s">
        <v>33</v>
      </c>
      <c r="B85" s="129" t="s">
        <v>101</v>
      </c>
      <c r="C85" s="129"/>
      <c r="D85" s="129"/>
      <c r="E85" s="129"/>
      <c r="F85" s="129"/>
      <c r="G85" s="129"/>
      <c r="H85" s="29" t="s">
        <v>35</v>
      </c>
      <c r="I85" s="29" t="s">
        <v>36</v>
      </c>
    </row>
    <row r="86" spans="1:9" ht="15" customHeight="1">
      <c r="A86" s="23">
        <v>1</v>
      </c>
      <c r="B86" s="107" t="s">
        <v>102</v>
      </c>
      <c r="C86" s="107"/>
      <c r="D86" s="107"/>
      <c r="E86" s="107"/>
      <c r="F86" s="107"/>
      <c r="G86" s="107"/>
      <c r="H86" s="30">
        <f aca="true" t="shared" si="3" ref="H86:H91">I86/$I$97</f>
        <v>0</v>
      </c>
      <c r="I86" s="31">
        <v>0</v>
      </c>
    </row>
    <row r="87" spans="1:9" ht="15">
      <c r="A87" s="23">
        <v>2</v>
      </c>
      <c r="B87" s="135" t="s">
        <v>103</v>
      </c>
      <c r="C87" s="135"/>
      <c r="D87" s="135"/>
      <c r="E87" s="135"/>
      <c r="F87" s="135"/>
      <c r="G87" s="135"/>
      <c r="H87" s="30">
        <f t="shared" si="3"/>
        <v>0</v>
      </c>
      <c r="I87" s="31">
        <v>0</v>
      </c>
    </row>
    <row r="88" spans="1:9" ht="15" customHeight="1">
      <c r="A88" s="23">
        <v>3</v>
      </c>
      <c r="B88" s="107" t="s">
        <v>104</v>
      </c>
      <c r="C88" s="107"/>
      <c r="D88" s="107"/>
      <c r="E88" s="107"/>
      <c r="F88" s="107"/>
      <c r="G88" s="107"/>
      <c r="H88" s="30">
        <f t="shared" si="3"/>
        <v>0</v>
      </c>
      <c r="I88" s="31">
        <v>0</v>
      </c>
    </row>
    <row r="89" spans="1:9" ht="15">
      <c r="A89" s="23">
        <v>4</v>
      </c>
      <c r="B89" s="135" t="s">
        <v>105</v>
      </c>
      <c r="C89" s="135"/>
      <c r="D89" s="135"/>
      <c r="E89" s="135"/>
      <c r="F89" s="135"/>
      <c r="G89" s="135"/>
      <c r="H89" s="30">
        <f t="shared" si="3"/>
        <v>0</v>
      </c>
      <c r="I89" s="31"/>
    </row>
    <row r="90" spans="1:9" ht="15" customHeight="1">
      <c r="A90" s="23">
        <v>5</v>
      </c>
      <c r="B90" s="107" t="s">
        <v>106</v>
      </c>
      <c r="C90" s="107"/>
      <c r="D90" s="107"/>
      <c r="E90" s="107"/>
      <c r="F90" s="107"/>
      <c r="G90" s="107"/>
      <c r="H90" s="30">
        <f t="shared" si="3"/>
        <v>0</v>
      </c>
      <c r="I90" s="31">
        <v>0</v>
      </c>
    </row>
    <row r="91" spans="1:9" ht="15" customHeight="1">
      <c r="A91" s="23">
        <v>6</v>
      </c>
      <c r="B91" s="107" t="s">
        <v>107</v>
      </c>
      <c r="C91" s="107"/>
      <c r="D91" s="107"/>
      <c r="E91" s="107"/>
      <c r="F91" s="107"/>
      <c r="G91" s="107"/>
      <c r="H91" s="30">
        <f t="shared" si="3"/>
        <v>0</v>
      </c>
      <c r="I91" s="31">
        <v>0</v>
      </c>
    </row>
    <row r="92" spans="1:9" ht="15" customHeight="1">
      <c r="A92" s="122" t="s">
        <v>108</v>
      </c>
      <c r="B92" s="122"/>
      <c r="C92" s="122"/>
      <c r="D92" s="122"/>
      <c r="E92" s="122"/>
      <c r="F92" s="122"/>
      <c r="G92" s="122"/>
      <c r="H92" s="33">
        <f>H86+H87+H88+H89+H90+H91</f>
        <v>0</v>
      </c>
      <c r="I92" s="55"/>
    </row>
    <row r="93" spans="2:9" ht="21.75" customHeight="1">
      <c r="B93" s="123" t="s">
        <v>109</v>
      </c>
      <c r="C93" s="123"/>
      <c r="D93" s="123"/>
      <c r="E93" s="123"/>
      <c r="F93" s="123"/>
      <c r="G93" s="123"/>
      <c r="H93" s="123"/>
      <c r="I93" s="123"/>
    </row>
    <row r="95" spans="1:9" ht="51" customHeight="1">
      <c r="A95" s="133" t="s">
        <v>110</v>
      </c>
      <c r="B95" s="133"/>
      <c r="C95" s="133"/>
      <c r="D95" s="133"/>
      <c r="E95" s="133"/>
      <c r="F95" s="56">
        <v>0.2</v>
      </c>
      <c r="G95" s="57">
        <f>I97*F95</f>
        <v>473.58707629496007</v>
      </c>
      <c r="H95" s="58" t="s">
        <v>111</v>
      </c>
      <c r="I95" s="59">
        <f>I70</f>
        <v>135.26219999999998</v>
      </c>
    </row>
    <row r="96" spans="1:9" ht="24.75" customHeight="1">
      <c r="A96" s="131" t="s">
        <v>112</v>
      </c>
      <c r="B96" s="131"/>
      <c r="C96" s="58" t="s">
        <v>113</v>
      </c>
      <c r="D96" s="58" t="s">
        <v>114</v>
      </c>
      <c r="E96" s="58" t="s">
        <v>115</v>
      </c>
      <c r="F96" s="58" t="s">
        <v>116</v>
      </c>
      <c r="G96" s="58" t="s">
        <v>117</v>
      </c>
      <c r="H96" s="58" t="s">
        <v>118</v>
      </c>
      <c r="I96" s="60" t="s">
        <v>119</v>
      </c>
    </row>
    <row r="97" spans="1:9" ht="15" customHeight="1">
      <c r="A97" s="132">
        <f>I30</f>
        <v>1265.63</v>
      </c>
      <c r="B97" s="132"/>
      <c r="C97" s="32">
        <f>I41</f>
        <v>465.75184</v>
      </c>
      <c r="D97" s="32">
        <f>I53</f>
        <v>312.2562336</v>
      </c>
      <c r="E97" s="32">
        <f>I60</f>
        <v>47.02701391000001</v>
      </c>
      <c r="F97" s="32">
        <f>I64</f>
        <v>114.91029396480003</v>
      </c>
      <c r="G97" s="32">
        <f>I72</f>
        <v>297.6222</v>
      </c>
      <c r="H97" s="32">
        <f>SUM(A97:G97)</f>
        <v>2503.1975814748002</v>
      </c>
      <c r="I97" s="32">
        <f>H97-I95</f>
        <v>2367.9353814748</v>
      </c>
    </row>
    <row r="98" spans="1:9" ht="15" customHeight="1">
      <c r="A98" s="61"/>
      <c r="B98" s="134"/>
      <c r="C98" s="134"/>
      <c r="D98" s="134"/>
      <c r="E98" s="134"/>
      <c r="F98" s="134"/>
      <c r="G98" s="134"/>
      <c r="H98" s="134"/>
      <c r="I98" s="134"/>
    </row>
    <row r="99" spans="1:9" ht="45" customHeight="1">
      <c r="A99" s="29" t="s">
        <v>43</v>
      </c>
      <c r="B99" s="129" t="s">
        <v>120</v>
      </c>
      <c r="C99" s="129"/>
      <c r="D99" s="129"/>
      <c r="E99" s="129"/>
      <c r="F99" s="129"/>
      <c r="G99" s="129"/>
      <c r="H99" s="29" t="s">
        <v>35</v>
      </c>
      <c r="I99" s="29" t="s">
        <v>36</v>
      </c>
    </row>
    <row r="100" spans="1:9" ht="15" customHeight="1">
      <c r="A100" s="23">
        <v>1</v>
      </c>
      <c r="B100" s="107" t="s">
        <v>121</v>
      </c>
      <c r="C100" s="107"/>
      <c r="D100" s="107"/>
      <c r="E100" s="107"/>
      <c r="F100" s="107"/>
      <c r="G100" s="107"/>
      <c r="H100" s="30">
        <f>I100/$I$110</f>
        <v>0</v>
      </c>
      <c r="I100" s="31"/>
    </row>
    <row r="101" spans="1:9" ht="15" customHeight="1">
      <c r="A101" s="23">
        <v>2</v>
      </c>
      <c r="B101" s="107" t="s">
        <v>122</v>
      </c>
      <c r="C101" s="107"/>
      <c r="D101" s="107"/>
      <c r="E101" s="107"/>
      <c r="F101" s="107"/>
      <c r="G101" s="107"/>
      <c r="H101" s="30">
        <f>I101/$I$110</f>
        <v>0</v>
      </c>
      <c r="I101" s="31">
        <v>0</v>
      </c>
    </row>
    <row r="102" spans="1:9" ht="15" customHeight="1">
      <c r="A102" s="122" t="s">
        <v>123</v>
      </c>
      <c r="B102" s="122"/>
      <c r="C102" s="122"/>
      <c r="D102" s="122"/>
      <c r="E102" s="122"/>
      <c r="F102" s="122"/>
      <c r="G102" s="122"/>
      <c r="H102" s="33">
        <f>H100+H101</f>
        <v>0</v>
      </c>
      <c r="I102" s="62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45" customHeight="1">
      <c r="A104" s="29" t="s">
        <v>56</v>
      </c>
      <c r="B104" s="129" t="s">
        <v>124</v>
      </c>
      <c r="C104" s="129"/>
      <c r="D104" s="129"/>
      <c r="E104" s="129"/>
      <c r="F104" s="129"/>
      <c r="G104" s="129"/>
      <c r="H104" s="29" t="s">
        <v>35</v>
      </c>
      <c r="I104" s="29" t="s">
        <v>36</v>
      </c>
    </row>
    <row r="105" spans="1:9" ht="15" customHeight="1">
      <c r="A105" s="23">
        <v>1</v>
      </c>
      <c r="B105" s="107" t="s">
        <v>124</v>
      </c>
      <c r="C105" s="107"/>
      <c r="D105" s="107"/>
      <c r="E105" s="107"/>
      <c r="F105" s="107"/>
      <c r="G105" s="107"/>
      <c r="H105" s="30">
        <f>I105/I110</f>
        <v>0</v>
      </c>
      <c r="I105" s="31"/>
    </row>
    <row r="106" spans="1:9" ht="15" customHeight="1">
      <c r="A106" s="122" t="s">
        <v>125</v>
      </c>
      <c r="B106" s="122"/>
      <c r="C106" s="122"/>
      <c r="D106" s="122"/>
      <c r="E106" s="122"/>
      <c r="F106" s="122"/>
      <c r="G106" s="122"/>
      <c r="H106" s="33">
        <f>H105</f>
        <v>0</v>
      </c>
      <c r="I106" s="62"/>
    </row>
    <row r="107" spans="1:9" ht="15">
      <c r="A107" s="39"/>
      <c r="B107" s="39"/>
      <c r="C107" s="39"/>
      <c r="D107" s="39"/>
      <c r="E107" s="39"/>
      <c r="F107" s="39"/>
      <c r="G107" s="39"/>
      <c r="H107" s="40"/>
      <c r="I107" s="41"/>
    </row>
    <row r="108" spans="1:9" ht="45.75" customHeight="1">
      <c r="A108" s="130" t="s">
        <v>126</v>
      </c>
      <c r="B108" s="130"/>
      <c r="C108" s="130"/>
      <c r="D108" s="130"/>
      <c r="E108" s="130"/>
      <c r="F108" s="56">
        <v>0.18</v>
      </c>
      <c r="G108" s="57">
        <f>I110*F108</f>
        <v>426.228368665464</v>
      </c>
      <c r="H108" s="58" t="s">
        <v>111</v>
      </c>
      <c r="I108" s="59">
        <f>I70</f>
        <v>135.26219999999998</v>
      </c>
    </row>
    <row r="109" spans="1:9" ht="24.75" customHeight="1">
      <c r="A109" s="131" t="s">
        <v>112</v>
      </c>
      <c r="B109" s="131"/>
      <c r="C109" s="58" t="s">
        <v>113</v>
      </c>
      <c r="D109" s="58" t="s">
        <v>114</v>
      </c>
      <c r="E109" s="58" t="s">
        <v>115</v>
      </c>
      <c r="F109" s="58" t="s">
        <v>116</v>
      </c>
      <c r="G109" s="58" t="s">
        <v>117</v>
      </c>
      <c r="H109" s="58" t="s">
        <v>118</v>
      </c>
      <c r="I109" s="60" t="s">
        <v>119</v>
      </c>
    </row>
    <row r="110" spans="1:9" ht="15" customHeight="1">
      <c r="A110" s="132">
        <f>I30</f>
        <v>1265.63</v>
      </c>
      <c r="B110" s="132"/>
      <c r="C110" s="32">
        <f>I41</f>
        <v>465.75184</v>
      </c>
      <c r="D110" s="32">
        <f>I53</f>
        <v>312.2562336</v>
      </c>
      <c r="E110" s="32">
        <f>I60</f>
        <v>47.02701391000001</v>
      </c>
      <c r="F110" s="32">
        <f>I64</f>
        <v>114.91029396480003</v>
      </c>
      <c r="G110" s="32">
        <f>I72</f>
        <v>297.6222</v>
      </c>
      <c r="H110" s="32">
        <f>A110+C110+D110+E110+F110+G110</f>
        <v>2503.1975814748002</v>
      </c>
      <c r="I110" s="32">
        <f>H110-I108</f>
        <v>2367.9353814748</v>
      </c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 customHeight="1">
      <c r="A112" s="108" t="s">
        <v>127</v>
      </c>
      <c r="B112" s="108"/>
      <c r="C112" s="108"/>
      <c r="D112" s="108"/>
      <c r="E112" s="108"/>
      <c r="F112" s="108"/>
      <c r="G112" s="108"/>
      <c r="H112" s="50">
        <f>H92+H102+H106</f>
        <v>0</v>
      </c>
      <c r="I112" s="51">
        <f>I92+I102+I106</f>
        <v>0</v>
      </c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 customHeight="1">
      <c r="A114" s="112" t="s">
        <v>128</v>
      </c>
      <c r="B114" s="112"/>
      <c r="C114" s="112"/>
      <c r="D114" s="112"/>
      <c r="E114" s="112"/>
      <c r="F114" s="112"/>
      <c r="G114" s="112"/>
      <c r="H114" s="112"/>
      <c r="I114" s="112"/>
    </row>
    <row r="115" spans="1:9" ht="45" customHeight="1">
      <c r="A115" s="29" t="s">
        <v>33</v>
      </c>
      <c r="B115" s="129" t="s">
        <v>129</v>
      </c>
      <c r="C115" s="129"/>
      <c r="D115" s="129"/>
      <c r="E115" s="129"/>
      <c r="F115" s="129"/>
      <c r="G115" s="129"/>
      <c r="H115" s="29" t="s">
        <v>35</v>
      </c>
      <c r="I115" s="29" t="s">
        <v>36</v>
      </c>
    </row>
    <row r="116" spans="1:9" ht="15" customHeight="1">
      <c r="A116" s="23">
        <v>1</v>
      </c>
      <c r="B116" s="107" t="s">
        <v>130</v>
      </c>
      <c r="C116" s="107"/>
      <c r="D116" s="107"/>
      <c r="E116" s="107"/>
      <c r="F116" s="107"/>
      <c r="G116" s="107"/>
      <c r="H116" s="30">
        <f>I116/$I$82</f>
        <v>0.019241982507288632</v>
      </c>
      <c r="I116" s="31">
        <f>($D$127/$E$128)*G127</f>
        <v>48.166484075025316</v>
      </c>
    </row>
    <row r="117" spans="1:9" ht="15" customHeight="1">
      <c r="A117" s="23">
        <v>2</v>
      </c>
      <c r="B117" s="107" t="s">
        <v>131</v>
      </c>
      <c r="C117" s="107"/>
      <c r="D117" s="107"/>
      <c r="E117" s="107"/>
      <c r="F117" s="107"/>
      <c r="G117" s="107"/>
      <c r="H117" s="30">
        <f>I117/$I$82</f>
        <v>0.08862973760932945</v>
      </c>
      <c r="I117" s="31">
        <f>($D$127/$E$128)*G128</f>
        <v>221.85774483041962</v>
      </c>
    </row>
    <row r="118" spans="1:9" ht="15" customHeight="1">
      <c r="A118" s="23">
        <v>3</v>
      </c>
      <c r="B118" s="107" t="s">
        <v>21</v>
      </c>
      <c r="C118" s="107"/>
      <c r="D118" s="107"/>
      <c r="E118" s="107"/>
      <c r="F118" s="107"/>
      <c r="G118" s="107"/>
      <c r="H118" s="30">
        <f>I118/$I$82</f>
        <v>0.05830903790087464</v>
      </c>
      <c r="I118" s="31">
        <f>($D$127/$E$128)*G129</f>
        <v>145.95904265159186</v>
      </c>
    </row>
    <row r="119" spans="1:9" ht="15" customHeight="1">
      <c r="A119" s="23">
        <v>4</v>
      </c>
      <c r="B119" s="107" t="s">
        <v>132</v>
      </c>
      <c r="C119" s="107"/>
      <c r="D119" s="107"/>
      <c r="E119" s="107"/>
      <c r="F119" s="107"/>
      <c r="G119" s="107"/>
      <c r="H119" s="30">
        <f>I119/$I$82</f>
        <v>0</v>
      </c>
      <c r="I119" s="31">
        <f>($D$127/$E$128)*G130</f>
        <v>0</v>
      </c>
    </row>
    <row r="120" spans="1:9" ht="15" customHeight="1">
      <c r="A120" s="23">
        <v>5</v>
      </c>
      <c r="B120" s="107" t="s">
        <v>133</v>
      </c>
      <c r="C120" s="107"/>
      <c r="D120" s="107"/>
      <c r="E120" s="107"/>
      <c r="F120" s="107"/>
      <c r="G120" s="107"/>
      <c r="H120" s="30">
        <f>I120/$I$82</f>
        <v>0</v>
      </c>
      <c r="I120" s="31">
        <v>0</v>
      </c>
    </row>
    <row r="121" spans="1:9" ht="15" customHeight="1">
      <c r="A121" s="122" t="s">
        <v>134</v>
      </c>
      <c r="B121" s="122"/>
      <c r="C121" s="122"/>
      <c r="D121" s="122"/>
      <c r="E121" s="122"/>
      <c r="F121" s="122"/>
      <c r="G121" s="122"/>
      <c r="H121" s="33">
        <f>SUM(H116:H120)</f>
        <v>0.1661807580174927</v>
      </c>
      <c r="I121" s="34">
        <f>SUM(I116:I120)</f>
        <v>415.9832715570368</v>
      </c>
    </row>
    <row r="122" spans="1:9" s="36" customFormat="1" ht="11.25" customHeight="1">
      <c r="A122" s="35" t="s">
        <v>135</v>
      </c>
      <c r="B122" s="123" t="s">
        <v>136</v>
      </c>
      <c r="C122" s="123"/>
      <c r="D122" s="123"/>
      <c r="E122" s="123"/>
      <c r="F122" s="123"/>
      <c r="G122" s="123"/>
      <c r="H122" s="123"/>
      <c r="I122" s="123"/>
    </row>
    <row r="123" spans="1:9" s="36" customFormat="1" ht="11.25" customHeight="1">
      <c r="A123" s="35" t="s">
        <v>137</v>
      </c>
      <c r="B123" s="124" t="s">
        <v>138</v>
      </c>
      <c r="C123" s="124"/>
      <c r="D123" s="124"/>
      <c r="E123" s="124"/>
      <c r="F123" s="124"/>
      <c r="G123" s="124"/>
      <c r="H123" s="124"/>
      <c r="I123" s="124"/>
    </row>
    <row r="124" spans="1:9" s="36" customFormat="1" ht="11.25" customHeight="1">
      <c r="A124" s="35" t="s">
        <v>139</v>
      </c>
      <c r="B124" s="125" t="s">
        <v>140</v>
      </c>
      <c r="C124" s="125"/>
      <c r="D124" s="125"/>
      <c r="E124" s="125"/>
      <c r="F124" s="125"/>
      <c r="G124" s="125"/>
      <c r="H124" s="125"/>
      <c r="I124" s="125"/>
    </row>
    <row r="125" spans="1:9" ht="15" customHeight="1">
      <c r="A125" s="126" t="s">
        <v>141</v>
      </c>
      <c r="B125" s="126"/>
      <c r="C125" s="126"/>
      <c r="D125" s="126"/>
      <c r="E125" s="126"/>
      <c r="F125" s="126"/>
      <c r="G125" s="126"/>
      <c r="H125" s="126"/>
      <c r="I125" s="126"/>
    </row>
    <row r="126" spans="1:9" ht="15" customHeight="1">
      <c r="A126" s="127" t="s">
        <v>142</v>
      </c>
      <c r="B126" s="127"/>
      <c r="C126" s="23" t="s">
        <v>143</v>
      </c>
      <c r="D126" s="128" t="s">
        <v>144</v>
      </c>
      <c r="E126" s="128"/>
      <c r="F126" s="23" t="s">
        <v>145</v>
      </c>
      <c r="G126" s="63" t="s">
        <v>146</v>
      </c>
      <c r="H126" s="127" t="s">
        <v>147</v>
      </c>
      <c r="I126" s="127"/>
    </row>
    <row r="127" spans="1:9" ht="15" customHeight="1">
      <c r="A127" s="119">
        <f>I82</f>
        <v>2503.1975814748002</v>
      </c>
      <c r="B127" s="119"/>
      <c r="C127" s="31">
        <f>I112</f>
        <v>0</v>
      </c>
      <c r="D127" s="120">
        <f>A127+C127</f>
        <v>2503.1975814748002</v>
      </c>
      <c r="E127" s="120"/>
      <c r="F127" s="23" t="s">
        <v>130</v>
      </c>
      <c r="G127" s="64">
        <v>0.0165</v>
      </c>
      <c r="H127" s="115">
        <v>0.0065</v>
      </c>
      <c r="I127" s="115"/>
    </row>
    <row r="128" spans="1:9" ht="15" customHeight="1">
      <c r="A128" s="121" t="s">
        <v>148</v>
      </c>
      <c r="B128" s="121"/>
      <c r="C128" s="63">
        <v>1</v>
      </c>
      <c r="D128" s="65">
        <f>G131/1</f>
        <v>0.14250000000000002</v>
      </c>
      <c r="E128" s="66">
        <f>C128-D128</f>
        <v>0.8574999999999999</v>
      </c>
      <c r="F128" s="23" t="s">
        <v>131</v>
      </c>
      <c r="G128" s="64">
        <v>0.076</v>
      </c>
      <c r="H128" s="115">
        <v>0.03</v>
      </c>
      <c r="I128" s="115"/>
    </row>
    <row r="129" spans="1:9" ht="15" customHeight="1">
      <c r="A129" s="114" t="s">
        <v>149</v>
      </c>
      <c r="B129" s="114"/>
      <c r="C129" s="23">
        <v>1</v>
      </c>
      <c r="D129" s="67">
        <f>H131</f>
        <v>0.0865</v>
      </c>
      <c r="E129" s="68">
        <f>C129-D129</f>
        <v>0.9135</v>
      </c>
      <c r="F129" s="23" t="s">
        <v>21</v>
      </c>
      <c r="G129" s="64">
        <f>I11</f>
        <v>0.05</v>
      </c>
      <c r="H129" s="115">
        <f>I11</f>
        <v>0.05</v>
      </c>
      <c r="I129" s="115"/>
    </row>
    <row r="130" spans="1:9" ht="15" customHeight="1">
      <c r="A130" s="114" t="s">
        <v>150</v>
      </c>
      <c r="B130" s="114"/>
      <c r="C130" s="23">
        <v>1</v>
      </c>
      <c r="D130" s="69">
        <v>0.09</v>
      </c>
      <c r="E130" s="70">
        <f>C130-D130</f>
        <v>0.91</v>
      </c>
      <c r="F130" s="23" t="s">
        <v>151</v>
      </c>
      <c r="G130" s="64">
        <v>0</v>
      </c>
      <c r="H130" s="115">
        <v>0</v>
      </c>
      <c r="I130" s="115"/>
    </row>
    <row r="131" spans="1:9" ht="21" customHeight="1">
      <c r="A131" s="71" t="s">
        <v>152</v>
      </c>
      <c r="B131" s="116" t="s">
        <v>153</v>
      </c>
      <c r="C131" s="116"/>
      <c r="D131" s="116"/>
      <c r="E131" s="116"/>
      <c r="F131" s="1" t="s">
        <v>154</v>
      </c>
      <c r="G131" s="72">
        <f>SUM(G127:G130)</f>
        <v>0.14250000000000002</v>
      </c>
      <c r="H131" s="117">
        <f>SUM(H127:I130)</f>
        <v>0.0865</v>
      </c>
      <c r="I131" s="117"/>
    </row>
    <row r="132" spans="1:9" ht="15" customHeight="1">
      <c r="A132" s="73"/>
      <c r="B132" s="118"/>
      <c r="C132" s="118"/>
      <c r="D132" s="118"/>
      <c r="E132" s="118"/>
      <c r="F132" s="118"/>
      <c r="G132" s="118"/>
      <c r="H132" s="118"/>
      <c r="I132" s="118"/>
    </row>
    <row r="133" spans="1:9" ht="15" customHeight="1">
      <c r="A133" s="108" t="s">
        <v>155</v>
      </c>
      <c r="B133" s="108"/>
      <c r="C133" s="108"/>
      <c r="D133" s="108"/>
      <c r="E133" s="108"/>
      <c r="F133" s="108"/>
      <c r="G133" s="108"/>
      <c r="H133" s="50">
        <f>H121</f>
        <v>0.1661807580174927</v>
      </c>
      <c r="I133" s="51">
        <f>I121</f>
        <v>415.9832715570368</v>
      </c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 customHeight="1">
      <c r="A135" s="113" t="s">
        <v>156</v>
      </c>
      <c r="B135" s="113"/>
      <c r="C135" s="113"/>
      <c r="D135" s="113"/>
      <c r="E135" s="113"/>
      <c r="F135" s="113"/>
      <c r="G135" s="113"/>
      <c r="H135" s="113"/>
      <c r="I135" s="113"/>
    </row>
    <row r="136" spans="1:9" ht="15" customHeight="1">
      <c r="A136" s="112" t="s">
        <v>32</v>
      </c>
      <c r="B136" s="112"/>
      <c r="C136" s="112"/>
      <c r="D136" s="112"/>
      <c r="E136" s="112"/>
      <c r="F136" s="112"/>
      <c r="G136" s="112"/>
      <c r="H136" s="112"/>
      <c r="I136" s="112"/>
    </row>
    <row r="137" spans="1:9" ht="15" customHeight="1">
      <c r="A137" s="23">
        <v>1</v>
      </c>
      <c r="B137" s="107" t="s">
        <v>157</v>
      </c>
      <c r="C137" s="107"/>
      <c r="D137" s="107"/>
      <c r="E137" s="107"/>
      <c r="F137" s="107"/>
      <c r="G137" s="107"/>
      <c r="H137" s="30">
        <f>I137/$G$154</f>
        <v>0.43355655703398</v>
      </c>
      <c r="I137" s="74">
        <f>I30</f>
        <v>1265.63</v>
      </c>
    </row>
    <row r="138" spans="1:9" ht="15" customHeight="1">
      <c r="A138" s="23">
        <v>2</v>
      </c>
      <c r="B138" s="107" t="s">
        <v>158</v>
      </c>
      <c r="C138" s="107"/>
      <c r="D138" s="107"/>
      <c r="E138" s="107"/>
      <c r="F138" s="107"/>
      <c r="G138" s="107"/>
      <c r="H138" s="30">
        <f>I138/$G$154</f>
        <v>0.3219894308701637</v>
      </c>
      <c r="I138" s="74">
        <f>I41+I53+I60+I64</f>
        <v>939.9453814748001</v>
      </c>
    </row>
    <row r="139" spans="1:9" ht="15" customHeight="1">
      <c r="A139" s="23">
        <v>3</v>
      </c>
      <c r="B139" s="107" t="s">
        <v>159</v>
      </c>
      <c r="C139" s="107"/>
      <c r="D139" s="107"/>
      <c r="E139" s="107"/>
      <c r="F139" s="107"/>
      <c r="G139" s="107"/>
      <c r="H139" s="30">
        <f>I139/$G$154</f>
        <v>0.10195401209585629</v>
      </c>
      <c r="I139" s="74">
        <f>I72</f>
        <v>297.6222</v>
      </c>
    </row>
    <row r="140" spans="1:9" ht="15" customHeight="1">
      <c r="A140" s="108" t="s">
        <v>160</v>
      </c>
      <c r="B140" s="108"/>
      <c r="C140" s="108"/>
      <c r="D140" s="108"/>
      <c r="E140" s="108"/>
      <c r="F140" s="108"/>
      <c r="G140" s="108"/>
      <c r="H140" s="50">
        <f>SUM(H137:H139)</f>
        <v>0.8575</v>
      </c>
      <c r="I140" s="51">
        <f>SUM(I137:I139)</f>
        <v>2503.1975814748002</v>
      </c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 customHeight="1">
      <c r="A142" s="112" t="s">
        <v>100</v>
      </c>
      <c r="B142" s="112"/>
      <c r="C142" s="112"/>
      <c r="D142" s="112"/>
      <c r="E142" s="112"/>
      <c r="F142" s="112"/>
      <c r="G142" s="112"/>
      <c r="H142" s="112"/>
      <c r="I142" s="112"/>
    </row>
    <row r="143" spans="1:9" ht="15" customHeight="1">
      <c r="A143" s="23">
        <v>1</v>
      </c>
      <c r="B143" s="107" t="s">
        <v>161</v>
      </c>
      <c r="C143" s="107"/>
      <c r="D143" s="107"/>
      <c r="E143" s="107"/>
      <c r="F143" s="107"/>
      <c r="G143" s="107"/>
      <c r="H143" s="30">
        <f>I143/$G$154</f>
        <v>0</v>
      </c>
      <c r="I143" s="31">
        <f>I92</f>
        <v>0</v>
      </c>
    </row>
    <row r="144" spans="1:9" ht="15" customHeight="1">
      <c r="A144" s="23">
        <v>2</v>
      </c>
      <c r="B144" s="107" t="s">
        <v>162</v>
      </c>
      <c r="C144" s="107"/>
      <c r="D144" s="107"/>
      <c r="E144" s="107"/>
      <c r="F144" s="107"/>
      <c r="G144" s="107"/>
      <c r="H144" s="30">
        <f>I144/$G$154</f>
        <v>0</v>
      </c>
      <c r="I144" s="31">
        <f>I102</f>
        <v>0</v>
      </c>
    </row>
    <row r="145" spans="1:9" ht="15" customHeight="1">
      <c r="A145" s="23">
        <v>3</v>
      </c>
      <c r="B145" s="107" t="s">
        <v>163</v>
      </c>
      <c r="C145" s="107"/>
      <c r="D145" s="107"/>
      <c r="E145" s="107"/>
      <c r="F145" s="107"/>
      <c r="G145" s="107"/>
      <c r="H145" s="30">
        <f>I145/$G$154</f>
        <v>0</v>
      </c>
      <c r="I145" s="31">
        <f>I106</f>
        <v>0</v>
      </c>
    </row>
    <row r="146" spans="1:9" ht="15" customHeight="1">
      <c r="A146" s="108" t="s">
        <v>164</v>
      </c>
      <c r="B146" s="108"/>
      <c r="C146" s="108"/>
      <c r="D146" s="108"/>
      <c r="E146" s="108"/>
      <c r="F146" s="108"/>
      <c r="G146" s="108"/>
      <c r="H146" s="50">
        <f>SUM(H143:H145)</f>
        <v>0</v>
      </c>
      <c r="I146" s="51">
        <f>SUM(I143:I145)</f>
        <v>0</v>
      </c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 customHeight="1">
      <c r="A148" s="112" t="s">
        <v>128</v>
      </c>
      <c r="B148" s="112"/>
      <c r="C148" s="112"/>
      <c r="D148" s="112"/>
      <c r="E148" s="112"/>
      <c r="F148" s="112"/>
      <c r="G148" s="112"/>
      <c r="H148" s="112"/>
      <c r="I148" s="112"/>
    </row>
    <row r="149" spans="1:9" ht="15" customHeight="1">
      <c r="A149" s="23">
        <v>1</v>
      </c>
      <c r="B149" s="107" t="s">
        <v>165</v>
      </c>
      <c r="C149" s="107"/>
      <c r="D149" s="107"/>
      <c r="E149" s="107"/>
      <c r="F149" s="107"/>
      <c r="G149" s="107"/>
      <c r="H149" s="30">
        <f>I149/$G$154</f>
        <v>0.14250000000000002</v>
      </c>
      <c r="I149" s="31">
        <f>I121</f>
        <v>415.9832715570368</v>
      </c>
    </row>
    <row r="150" spans="1:9" ht="15" customHeight="1">
      <c r="A150" s="108" t="s">
        <v>166</v>
      </c>
      <c r="B150" s="108"/>
      <c r="C150" s="108"/>
      <c r="D150" s="108"/>
      <c r="E150" s="108"/>
      <c r="F150" s="108"/>
      <c r="G150" s="108"/>
      <c r="H150" s="50">
        <f>H149</f>
        <v>0.14250000000000002</v>
      </c>
      <c r="I150" s="51">
        <f>I121</f>
        <v>415.9832715570368</v>
      </c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 customHeight="1">
      <c r="A152" s="109" t="s">
        <v>156</v>
      </c>
      <c r="B152" s="109"/>
      <c r="C152" s="109"/>
      <c r="D152" s="109"/>
      <c r="E152" s="109"/>
      <c r="F152" s="109"/>
      <c r="G152" s="109"/>
      <c r="H152" s="109"/>
      <c r="I152" s="109"/>
    </row>
    <row r="153" spans="1:9" ht="33.75" customHeight="1">
      <c r="A153" s="110" t="s">
        <v>167</v>
      </c>
      <c r="B153" s="110"/>
      <c r="C153" s="110"/>
      <c r="D153" s="110"/>
      <c r="E153" s="110"/>
      <c r="F153" s="110"/>
      <c r="G153" s="75" t="s">
        <v>168</v>
      </c>
      <c r="H153" s="75" t="s">
        <v>169</v>
      </c>
      <c r="I153" s="75" t="s">
        <v>170</v>
      </c>
    </row>
    <row r="154" spans="1:9" ht="15" customHeight="1">
      <c r="A154" s="111" t="str">
        <f>D5</f>
        <v>Operador de Telemarketing Receptivo</v>
      </c>
      <c r="B154" s="111"/>
      <c r="C154" s="111"/>
      <c r="D154" s="111"/>
      <c r="E154" s="111"/>
      <c r="F154" s="111"/>
      <c r="G154" s="76">
        <f>I140+I146+I150</f>
        <v>2919.180853031837</v>
      </c>
      <c r="H154" s="77">
        <v>18</v>
      </c>
      <c r="I154" s="76">
        <f>G154*H154</f>
        <v>52545.25535457307</v>
      </c>
    </row>
    <row r="155" spans="1:9" ht="15" customHeight="1">
      <c r="A155" s="111"/>
      <c r="B155" s="111"/>
      <c r="C155" s="111"/>
      <c r="D155" s="111"/>
      <c r="E155" s="111"/>
      <c r="F155" s="111"/>
      <c r="G155" s="75"/>
      <c r="H155" s="75"/>
      <c r="I155" s="76"/>
    </row>
    <row r="156" spans="1:9" ht="15" customHeight="1">
      <c r="A156" s="106" t="s">
        <v>171</v>
      </c>
      <c r="B156" s="106"/>
      <c r="C156" s="106"/>
      <c r="D156" s="106"/>
      <c r="E156" s="106"/>
      <c r="F156" s="106"/>
      <c r="G156" s="106"/>
      <c r="H156" s="106"/>
      <c r="I156" s="78">
        <f>I154+I155</f>
        <v>52545.25535457307</v>
      </c>
    </row>
  </sheetData>
  <sheetProtection selectLockedCells="1" selectUnlockedCells="1"/>
  <mergeCells count="143">
    <mergeCell ref="A1:I1"/>
    <mergeCell ref="A2:B2"/>
    <mergeCell ref="C2:D2"/>
    <mergeCell ref="E2:I2"/>
    <mergeCell ref="A3:B3"/>
    <mergeCell ref="D5:F5"/>
    <mergeCell ref="G5:H5"/>
    <mergeCell ref="K5:K8"/>
    <mergeCell ref="G6:G9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A128:B128"/>
    <mergeCell ref="H128:I128"/>
    <mergeCell ref="A129:B129"/>
    <mergeCell ref="H129:I129"/>
    <mergeCell ref="A130:B130"/>
    <mergeCell ref="H130:I130"/>
    <mergeCell ref="B131:E131"/>
    <mergeCell ref="H131:I131"/>
    <mergeCell ref="B132:I132"/>
    <mergeCell ref="A133:G133"/>
    <mergeCell ref="A135:I135"/>
    <mergeCell ref="A136:I136"/>
    <mergeCell ref="B137:G137"/>
    <mergeCell ref="B138:G138"/>
    <mergeCell ref="B139:G139"/>
    <mergeCell ref="A140:G140"/>
    <mergeCell ref="A142:I142"/>
    <mergeCell ref="B143:G143"/>
    <mergeCell ref="B144:G144"/>
    <mergeCell ref="B145:G145"/>
    <mergeCell ref="A146:G146"/>
    <mergeCell ref="A148:I148"/>
    <mergeCell ref="A156:H156"/>
    <mergeCell ref="B149:G149"/>
    <mergeCell ref="A150:G150"/>
    <mergeCell ref="A152:I152"/>
    <mergeCell ref="A153:F153"/>
    <mergeCell ref="A154:F154"/>
    <mergeCell ref="A155:F15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="130" zoomScaleNormal="130" zoomScalePageLayoutView="0" workbookViewId="0" topLeftCell="A1">
      <selection activeCell="A16" sqref="A16:F19"/>
    </sheetView>
  </sheetViews>
  <sheetFormatPr defaultColWidth="9.00390625" defaultRowHeight="15"/>
  <cols>
    <col min="1" max="3" width="9.00390625" style="0" customWidth="1"/>
    <col min="4" max="4" width="12.140625" style="0" customWidth="1"/>
    <col min="5" max="6" width="9.00390625" style="0" customWidth="1"/>
    <col min="7" max="7" width="13.8515625" style="0" customWidth="1"/>
    <col min="8" max="10" width="9.00390625" style="0" customWidth="1"/>
    <col min="11" max="11" width="19.421875" style="0" customWidth="1"/>
  </cols>
  <sheetData>
    <row r="1" spans="1:9" ht="27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36" customHeight="1">
      <c r="A2" s="145" t="s">
        <v>1</v>
      </c>
      <c r="B2" s="145"/>
      <c r="C2" s="146" t="s">
        <v>184</v>
      </c>
      <c r="D2" s="146"/>
      <c r="E2" s="147" t="s">
        <v>2</v>
      </c>
      <c r="F2" s="147"/>
      <c r="G2" s="147"/>
      <c r="H2" s="147"/>
      <c r="I2" s="147"/>
    </row>
    <row r="3" spans="1:9" ht="15.75" customHeight="1">
      <c r="A3" s="145" t="s">
        <v>3</v>
      </c>
      <c r="B3" s="145"/>
      <c r="C3" s="2" t="s">
        <v>185</v>
      </c>
      <c r="D3" s="3"/>
      <c r="E3" s="4" t="s">
        <v>4</v>
      </c>
      <c r="F3" s="5" t="s">
        <v>5</v>
      </c>
      <c r="G3" s="3"/>
      <c r="H3" s="3"/>
      <c r="I3" s="3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11" ht="18.75" customHeight="1">
      <c r="A5" s="7" t="s">
        <v>6</v>
      </c>
      <c r="B5" s="8"/>
      <c r="C5" s="8"/>
      <c r="D5" s="148" t="s">
        <v>172</v>
      </c>
      <c r="E5" s="148"/>
      <c r="F5" s="148"/>
      <c r="G5" s="143" t="s">
        <v>8</v>
      </c>
      <c r="H5" s="143"/>
      <c r="I5" s="10">
        <v>200</v>
      </c>
      <c r="K5" s="144"/>
    </row>
    <row r="6" spans="1:11" ht="15" customHeight="1">
      <c r="A6" s="11" t="s">
        <v>9</v>
      </c>
      <c r="B6" s="12"/>
      <c r="C6" s="13"/>
      <c r="D6" s="14" t="s">
        <v>173</v>
      </c>
      <c r="E6" s="15"/>
      <c r="F6" s="16"/>
      <c r="G6" s="143" t="s">
        <v>11</v>
      </c>
      <c r="H6" s="9" t="s">
        <v>12</v>
      </c>
      <c r="I6" s="17">
        <v>0.2</v>
      </c>
      <c r="K6" s="144"/>
    </row>
    <row r="7" spans="1:11" ht="22.5">
      <c r="A7" s="18" t="s">
        <v>13</v>
      </c>
      <c r="B7" s="19"/>
      <c r="C7" s="13"/>
      <c r="D7" s="14" t="s">
        <v>174</v>
      </c>
      <c r="E7" s="15"/>
      <c r="F7" s="16"/>
      <c r="G7" s="143"/>
      <c r="H7" s="9" t="s">
        <v>15</v>
      </c>
      <c r="I7" s="20">
        <v>0</v>
      </c>
      <c r="K7" s="144"/>
    </row>
    <row r="8" spans="1:11" ht="15">
      <c r="A8" s="18" t="s">
        <v>16</v>
      </c>
      <c r="B8" s="19"/>
      <c r="C8" s="13"/>
      <c r="D8" s="14"/>
      <c r="E8" s="15"/>
      <c r="F8" s="16"/>
      <c r="G8" s="143"/>
      <c r="H8" s="9" t="s">
        <v>17</v>
      </c>
      <c r="I8" s="17">
        <v>0.4</v>
      </c>
      <c r="K8" s="144"/>
    </row>
    <row r="9" spans="1:9" ht="33.75">
      <c r="A9" s="18" t="s">
        <v>18</v>
      </c>
      <c r="B9" s="19"/>
      <c r="C9" s="13"/>
      <c r="D9" s="21" t="s">
        <v>19</v>
      </c>
      <c r="E9" s="15"/>
      <c r="F9" s="16"/>
      <c r="G9" s="143"/>
      <c r="H9" s="9" t="s">
        <v>15</v>
      </c>
      <c r="I9" s="22">
        <v>0</v>
      </c>
    </row>
    <row r="10" spans="1:9" ht="15" customHeight="1">
      <c r="A10" s="127" t="s">
        <v>20</v>
      </c>
      <c r="B10" s="127"/>
      <c r="C10" s="127"/>
      <c r="D10" s="127"/>
      <c r="E10" s="127"/>
      <c r="F10" s="127"/>
      <c r="G10" s="22"/>
      <c r="H10" s="9">
        <v>220</v>
      </c>
      <c r="I10" s="24">
        <v>1567.81</v>
      </c>
    </row>
    <row r="11" spans="1:9" ht="15" customHeight="1">
      <c r="A11" s="128" t="s">
        <v>21</v>
      </c>
      <c r="B11" s="128"/>
      <c r="C11" s="128"/>
      <c r="D11" s="128"/>
      <c r="E11" s="128"/>
      <c r="F11" s="128"/>
      <c r="G11" s="9" t="str">
        <f>D9</f>
        <v>Porto Alegre</v>
      </c>
      <c r="H11" s="9" t="s">
        <v>22</v>
      </c>
      <c r="I11" s="25">
        <v>0.05</v>
      </c>
    </row>
    <row r="12" spans="1:9" ht="15" customHeight="1">
      <c r="A12" s="128" t="s">
        <v>23</v>
      </c>
      <c r="B12" s="128"/>
      <c r="C12" s="128"/>
      <c r="D12" s="128"/>
      <c r="E12" s="128"/>
      <c r="F12" s="128"/>
      <c r="G12" s="143" t="s">
        <v>24</v>
      </c>
      <c r="H12" s="9" t="s">
        <v>25</v>
      </c>
      <c r="I12" s="26">
        <v>4.8</v>
      </c>
    </row>
    <row r="13" spans="1:9" ht="15">
      <c r="A13" s="128"/>
      <c r="B13" s="128"/>
      <c r="C13" s="128"/>
      <c r="D13" s="128"/>
      <c r="E13" s="128"/>
      <c r="F13" s="128"/>
      <c r="G13" s="143"/>
      <c r="H13" s="9" t="s">
        <v>26</v>
      </c>
      <c r="I13" s="9">
        <v>22</v>
      </c>
    </row>
    <row r="14" spans="1:9" ht="15">
      <c r="A14" s="128"/>
      <c r="B14" s="128"/>
      <c r="C14" s="128"/>
      <c r="D14" s="128"/>
      <c r="E14" s="128"/>
      <c r="F14" s="128"/>
      <c r="G14" s="143"/>
      <c r="H14" s="9" t="s">
        <v>27</v>
      </c>
      <c r="I14" s="9">
        <v>2</v>
      </c>
    </row>
    <row r="15" spans="1:9" ht="15">
      <c r="A15" s="128"/>
      <c r="B15" s="128"/>
      <c r="C15" s="128"/>
      <c r="D15" s="128"/>
      <c r="E15" s="128"/>
      <c r="F15" s="128"/>
      <c r="G15" s="143"/>
      <c r="H15" s="9" t="s">
        <v>28</v>
      </c>
      <c r="I15" s="17">
        <v>0.06</v>
      </c>
    </row>
    <row r="16" spans="1:9" ht="15" customHeight="1">
      <c r="A16" s="128" t="s">
        <v>29</v>
      </c>
      <c r="B16" s="128"/>
      <c r="C16" s="128"/>
      <c r="D16" s="128"/>
      <c r="E16" s="128"/>
      <c r="F16" s="128"/>
      <c r="G16" s="143" t="s">
        <v>24</v>
      </c>
      <c r="H16" s="9" t="s">
        <v>25</v>
      </c>
      <c r="I16" s="26">
        <v>17.41</v>
      </c>
    </row>
    <row r="17" spans="1:9" ht="15">
      <c r="A17" s="128"/>
      <c r="B17" s="128"/>
      <c r="C17" s="128"/>
      <c r="D17" s="128"/>
      <c r="E17" s="128"/>
      <c r="F17" s="128"/>
      <c r="G17" s="143"/>
      <c r="H17" s="9" t="s">
        <v>26</v>
      </c>
      <c r="I17" s="27">
        <f>I13</f>
        <v>22</v>
      </c>
    </row>
    <row r="18" spans="1:9" ht="15">
      <c r="A18" s="128"/>
      <c r="B18" s="128"/>
      <c r="C18" s="128"/>
      <c r="D18" s="128"/>
      <c r="E18" s="128"/>
      <c r="F18" s="128"/>
      <c r="G18" s="143"/>
      <c r="H18" s="9" t="s">
        <v>30</v>
      </c>
      <c r="I18" s="27">
        <v>1</v>
      </c>
    </row>
    <row r="19" spans="1:9" ht="15">
      <c r="A19" s="128"/>
      <c r="B19" s="128"/>
      <c r="C19" s="128"/>
      <c r="D19" s="128"/>
      <c r="E19" s="128"/>
      <c r="F19" s="128"/>
      <c r="G19" s="143"/>
      <c r="H19" s="9" t="s">
        <v>28</v>
      </c>
      <c r="I19" s="28">
        <v>0.18</v>
      </c>
    </row>
    <row r="20" spans="1:9" ht="15" customHeight="1">
      <c r="A20" s="127" t="s">
        <v>31</v>
      </c>
      <c r="B20" s="127"/>
      <c r="C20" s="127"/>
      <c r="D20" s="127"/>
      <c r="E20" s="127"/>
      <c r="F20" s="127"/>
      <c r="G20" s="9"/>
      <c r="H20" s="9" t="s">
        <v>22</v>
      </c>
      <c r="I20" s="28">
        <v>0.2</v>
      </c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 customHeight="1">
      <c r="A22" s="112" t="s">
        <v>32</v>
      </c>
      <c r="B22" s="112"/>
      <c r="C22" s="112"/>
      <c r="D22" s="112"/>
      <c r="E22" s="112"/>
      <c r="F22" s="112"/>
      <c r="G22" s="112"/>
      <c r="H22" s="112"/>
      <c r="I22" s="112"/>
    </row>
    <row r="23" spans="1:9" ht="45" customHeight="1">
      <c r="A23" s="29" t="s">
        <v>33</v>
      </c>
      <c r="B23" s="129" t="s">
        <v>34</v>
      </c>
      <c r="C23" s="129"/>
      <c r="D23" s="129"/>
      <c r="E23" s="129"/>
      <c r="F23" s="129"/>
      <c r="G23" s="129"/>
      <c r="H23" s="29" t="s">
        <v>35</v>
      </c>
      <c r="I23" s="29" t="s">
        <v>36</v>
      </c>
    </row>
    <row r="24" spans="1:9" ht="15" customHeight="1">
      <c r="A24" s="23">
        <v>1</v>
      </c>
      <c r="B24" s="107" t="s">
        <v>37</v>
      </c>
      <c r="C24" s="107"/>
      <c r="D24" s="107"/>
      <c r="E24" s="107"/>
      <c r="F24" s="107"/>
      <c r="G24" s="107"/>
      <c r="H24" s="30">
        <f aca="true" t="shared" si="0" ref="H24:H30">I24/$I$31</f>
        <v>0.7142870159868424</v>
      </c>
      <c r="I24" s="31">
        <f>I10</f>
        <v>1567.81</v>
      </c>
    </row>
    <row r="25" spans="1:9" ht="15" customHeight="1">
      <c r="A25" s="23">
        <v>2</v>
      </c>
      <c r="B25" s="107" t="s">
        <v>38</v>
      </c>
      <c r="C25" s="107"/>
      <c r="D25" s="107"/>
      <c r="E25" s="107"/>
      <c r="F25" s="107"/>
      <c r="G25" s="107"/>
      <c r="H25" s="30">
        <f t="shared" si="0"/>
        <v>0</v>
      </c>
      <c r="I25" s="32">
        <v>0</v>
      </c>
    </row>
    <row r="26" spans="1:9" ht="15" customHeight="1">
      <c r="A26" s="23">
        <v>3</v>
      </c>
      <c r="B26" s="107" t="s">
        <v>39</v>
      </c>
      <c r="C26" s="107"/>
      <c r="D26" s="107"/>
      <c r="E26" s="107"/>
      <c r="F26" s="107"/>
      <c r="G26" s="107"/>
      <c r="H26" s="30">
        <f t="shared" si="0"/>
        <v>0</v>
      </c>
      <c r="I26" s="31">
        <v>0</v>
      </c>
    </row>
    <row r="27" spans="1:9" ht="15" customHeight="1">
      <c r="A27" s="127">
        <v>4</v>
      </c>
      <c r="B27" s="107" t="s">
        <v>40</v>
      </c>
      <c r="C27" s="107"/>
      <c r="D27" s="107"/>
      <c r="E27" s="107"/>
      <c r="F27" s="107"/>
      <c r="G27" s="107"/>
      <c r="H27" s="30">
        <f t="shared" si="0"/>
        <v>0</v>
      </c>
      <c r="I27" s="31">
        <f>I6*I7*954</f>
        <v>0</v>
      </c>
    </row>
    <row r="28" spans="1:9" ht="15" customHeight="1">
      <c r="A28" s="127"/>
      <c r="B28" s="142" t="s">
        <v>41</v>
      </c>
      <c r="C28" s="142"/>
      <c r="D28" s="142"/>
      <c r="E28" s="142"/>
      <c r="F28" s="142"/>
      <c r="G28" s="142"/>
      <c r="H28" s="30">
        <f t="shared" si="0"/>
        <v>0</v>
      </c>
      <c r="I28" s="31">
        <f>(I8*I10*I9)</f>
        <v>0</v>
      </c>
    </row>
    <row r="29" spans="1:9" ht="15" customHeight="1">
      <c r="A29" s="23">
        <v>5</v>
      </c>
      <c r="B29" s="107" t="s">
        <v>175</v>
      </c>
      <c r="C29" s="107"/>
      <c r="D29" s="107"/>
      <c r="E29" s="107"/>
      <c r="F29" s="107"/>
      <c r="G29" s="107"/>
      <c r="H29" s="30">
        <f t="shared" si="0"/>
        <v>0.28571298401315764</v>
      </c>
      <c r="I29" s="31">
        <v>627.12</v>
      </c>
    </row>
    <row r="30" spans="1:9" ht="15" customHeight="1">
      <c r="A30" s="23">
        <v>6</v>
      </c>
      <c r="B30" s="107" t="s">
        <v>31</v>
      </c>
      <c r="C30" s="107"/>
      <c r="D30" s="107"/>
      <c r="E30" s="107"/>
      <c r="F30" s="107"/>
      <c r="G30" s="107"/>
      <c r="H30" s="30">
        <f t="shared" si="0"/>
        <v>0</v>
      </c>
      <c r="I30" s="31">
        <v>0</v>
      </c>
    </row>
    <row r="31" spans="1:9" ht="15" customHeight="1">
      <c r="A31" s="122" t="s">
        <v>42</v>
      </c>
      <c r="B31" s="122"/>
      <c r="C31" s="122"/>
      <c r="D31" s="122"/>
      <c r="E31" s="122"/>
      <c r="F31" s="122"/>
      <c r="G31" s="122"/>
      <c r="H31" s="33">
        <f>SUM(H24:H30)</f>
        <v>1</v>
      </c>
      <c r="I31" s="34">
        <f>SUM(I24:I30)</f>
        <v>2194.93</v>
      </c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45" customHeight="1">
      <c r="A33" s="29" t="s">
        <v>43</v>
      </c>
      <c r="B33" s="129" t="s">
        <v>44</v>
      </c>
      <c r="C33" s="129"/>
      <c r="D33" s="129"/>
      <c r="E33" s="129"/>
      <c r="F33" s="129"/>
      <c r="G33" s="129"/>
      <c r="H33" s="29" t="s">
        <v>35</v>
      </c>
      <c r="I33" s="29" t="s">
        <v>36</v>
      </c>
    </row>
    <row r="34" spans="1:9" ht="15" customHeight="1">
      <c r="A34" s="23">
        <v>1</v>
      </c>
      <c r="B34" s="107" t="s">
        <v>45</v>
      </c>
      <c r="C34" s="107"/>
      <c r="D34" s="107"/>
      <c r="E34" s="107"/>
      <c r="F34" s="107"/>
      <c r="G34" s="107"/>
      <c r="H34" s="30">
        <v>0.2</v>
      </c>
      <c r="I34" s="31">
        <f aca="true" t="shared" si="1" ref="I34:I41">$I$31*H34</f>
        <v>438.986</v>
      </c>
    </row>
    <row r="35" spans="1:9" ht="15" customHeight="1">
      <c r="A35" s="23">
        <v>2</v>
      </c>
      <c r="B35" s="107" t="s">
        <v>46</v>
      </c>
      <c r="C35" s="107"/>
      <c r="D35" s="107"/>
      <c r="E35" s="107"/>
      <c r="F35" s="107"/>
      <c r="G35" s="107"/>
      <c r="H35" s="30">
        <v>0.015</v>
      </c>
      <c r="I35" s="31">
        <f t="shared" si="1"/>
        <v>32.92395</v>
      </c>
    </row>
    <row r="36" spans="1:9" ht="15" customHeight="1">
      <c r="A36" s="23">
        <v>3</v>
      </c>
      <c r="B36" s="107" t="s">
        <v>47</v>
      </c>
      <c r="C36" s="107"/>
      <c r="D36" s="107"/>
      <c r="E36" s="107"/>
      <c r="F36" s="107"/>
      <c r="G36" s="107"/>
      <c r="H36" s="30">
        <v>0.01</v>
      </c>
      <c r="I36" s="31">
        <f t="shared" si="1"/>
        <v>21.949299999999997</v>
      </c>
    </row>
    <row r="37" spans="1:9" ht="15" customHeight="1">
      <c r="A37" s="23">
        <v>4</v>
      </c>
      <c r="B37" s="107" t="s">
        <v>48</v>
      </c>
      <c r="C37" s="107"/>
      <c r="D37" s="107"/>
      <c r="E37" s="107"/>
      <c r="F37" s="107"/>
      <c r="G37" s="107"/>
      <c r="H37" s="30">
        <v>0.002</v>
      </c>
      <c r="I37" s="31">
        <f t="shared" si="1"/>
        <v>4.38986</v>
      </c>
    </row>
    <row r="38" spans="1:9" ht="15" customHeight="1">
      <c r="A38" s="23">
        <v>5</v>
      </c>
      <c r="B38" s="107" t="s">
        <v>49</v>
      </c>
      <c r="C38" s="107"/>
      <c r="D38" s="107"/>
      <c r="E38" s="107"/>
      <c r="F38" s="107"/>
      <c r="G38" s="107"/>
      <c r="H38" s="30">
        <v>0.025</v>
      </c>
      <c r="I38" s="31">
        <f t="shared" si="1"/>
        <v>54.87325</v>
      </c>
    </row>
    <row r="39" spans="1:9" ht="15" customHeight="1">
      <c r="A39" s="23">
        <v>6</v>
      </c>
      <c r="B39" s="107" t="s">
        <v>50</v>
      </c>
      <c r="C39" s="107"/>
      <c r="D39" s="107"/>
      <c r="E39" s="107"/>
      <c r="F39" s="107"/>
      <c r="G39" s="107"/>
      <c r="H39" s="30">
        <v>0.08</v>
      </c>
      <c r="I39" s="31">
        <f t="shared" si="1"/>
        <v>175.59439999999998</v>
      </c>
    </row>
    <row r="40" spans="1:9" ht="19.5" customHeight="1">
      <c r="A40" s="23">
        <v>7</v>
      </c>
      <c r="B40" s="107" t="s">
        <v>51</v>
      </c>
      <c r="C40" s="107"/>
      <c r="D40" s="107"/>
      <c r="E40" s="107"/>
      <c r="F40" s="107"/>
      <c r="G40" s="107"/>
      <c r="H40" s="30">
        <v>0.03</v>
      </c>
      <c r="I40" s="31">
        <f t="shared" si="1"/>
        <v>65.8479</v>
      </c>
    </row>
    <row r="41" spans="1:9" ht="15" customHeight="1">
      <c r="A41" s="23">
        <v>8</v>
      </c>
      <c r="B41" s="107" t="s">
        <v>52</v>
      </c>
      <c r="C41" s="107"/>
      <c r="D41" s="107"/>
      <c r="E41" s="107"/>
      <c r="F41" s="107"/>
      <c r="G41" s="107"/>
      <c r="H41" s="30">
        <v>0.006</v>
      </c>
      <c r="I41" s="31">
        <f t="shared" si="1"/>
        <v>13.16958</v>
      </c>
    </row>
    <row r="42" spans="1:9" ht="15" customHeight="1">
      <c r="A42" s="122" t="s">
        <v>53</v>
      </c>
      <c r="B42" s="122"/>
      <c r="C42" s="122"/>
      <c r="D42" s="122"/>
      <c r="E42" s="122"/>
      <c r="F42" s="122"/>
      <c r="G42" s="122"/>
      <c r="H42" s="33">
        <f>SUM(H34:H41)</f>
        <v>0.3680000000000001</v>
      </c>
      <c r="I42" s="34">
        <f>I34+I35+I36+I37+I38+I39+I40+I41</f>
        <v>807.7342399999999</v>
      </c>
    </row>
    <row r="43" spans="1:9" ht="18" customHeight="1">
      <c r="A43" s="141" t="s">
        <v>54</v>
      </c>
      <c r="B43" s="141"/>
      <c r="C43" s="141"/>
      <c r="D43" s="141"/>
      <c r="E43" s="141"/>
      <c r="F43" s="141"/>
      <c r="G43" s="141"/>
      <c r="H43" s="141"/>
      <c r="I43" s="141"/>
    </row>
    <row r="44" spans="1:9" ht="45" customHeight="1">
      <c r="A44" s="140" t="s">
        <v>55</v>
      </c>
      <c r="B44" s="140"/>
      <c r="C44" s="140"/>
      <c r="D44" s="140"/>
      <c r="E44" s="140"/>
      <c r="F44" s="140"/>
      <c r="G44" s="140"/>
      <c r="H44" s="140"/>
      <c r="I44" s="140"/>
    </row>
    <row r="45" spans="1:9" ht="45" customHeight="1">
      <c r="A45" s="29" t="s">
        <v>56</v>
      </c>
      <c r="B45" s="129" t="s">
        <v>57</v>
      </c>
      <c r="C45" s="129"/>
      <c r="D45" s="129"/>
      <c r="E45" s="129"/>
      <c r="F45" s="129"/>
      <c r="G45" s="129"/>
      <c r="H45" s="29" t="s">
        <v>35</v>
      </c>
      <c r="I45" s="29" t="s">
        <v>36</v>
      </c>
    </row>
    <row r="46" spans="1:9" ht="15" customHeight="1">
      <c r="A46" s="23">
        <v>1</v>
      </c>
      <c r="B46" s="107" t="s">
        <v>58</v>
      </c>
      <c r="C46" s="107"/>
      <c r="D46" s="107"/>
      <c r="E46" s="107"/>
      <c r="F46" s="107"/>
      <c r="G46" s="107"/>
      <c r="H46" s="30">
        <v>0.1111</v>
      </c>
      <c r="I46" s="31">
        <f aca="true" t="shared" si="2" ref="I46:I53">$I$31*H46</f>
        <v>243.856723</v>
      </c>
    </row>
    <row r="47" spans="1:9" ht="15" customHeight="1">
      <c r="A47" s="23">
        <v>2</v>
      </c>
      <c r="B47" s="107" t="s">
        <v>59</v>
      </c>
      <c r="C47" s="107"/>
      <c r="D47" s="107"/>
      <c r="E47" s="107"/>
      <c r="F47" s="107"/>
      <c r="G47" s="107"/>
      <c r="H47" s="30">
        <v>0.02047</v>
      </c>
      <c r="I47" s="31">
        <f t="shared" si="2"/>
        <v>44.93021709999999</v>
      </c>
    </row>
    <row r="48" spans="1:9" ht="15" customHeight="1">
      <c r="A48" s="23">
        <v>3</v>
      </c>
      <c r="B48" s="107" t="s">
        <v>60</v>
      </c>
      <c r="C48" s="107"/>
      <c r="D48" s="107"/>
      <c r="E48" s="107"/>
      <c r="F48" s="107"/>
      <c r="G48" s="107"/>
      <c r="H48" s="30">
        <v>0.012123</v>
      </c>
      <c r="I48" s="31">
        <f t="shared" si="2"/>
        <v>26.60913639</v>
      </c>
    </row>
    <row r="49" spans="1:9" ht="15" customHeight="1">
      <c r="A49" s="23">
        <v>4</v>
      </c>
      <c r="B49" s="107" t="s">
        <v>61</v>
      </c>
      <c r="C49" s="107"/>
      <c r="D49" s="107"/>
      <c r="E49" s="107"/>
      <c r="F49" s="107"/>
      <c r="G49" s="107"/>
      <c r="H49" s="30">
        <v>0.011436</v>
      </c>
      <c r="I49" s="31">
        <f t="shared" si="2"/>
        <v>25.101219479999997</v>
      </c>
    </row>
    <row r="50" spans="1:9" ht="15" customHeight="1">
      <c r="A50" s="23">
        <v>5</v>
      </c>
      <c r="B50" s="107" t="s">
        <v>62</v>
      </c>
      <c r="C50" s="107"/>
      <c r="D50" s="107"/>
      <c r="E50" s="107"/>
      <c r="F50" s="107"/>
      <c r="G50" s="107"/>
      <c r="H50" s="30">
        <v>0.000174</v>
      </c>
      <c r="I50" s="31">
        <f t="shared" si="2"/>
        <v>0.38191781999999996</v>
      </c>
    </row>
    <row r="51" spans="1:9" ht="15" customHeight="1">
      <c r="A51" s="23">
        <v>6</v>
      </c>
      <c r="B51" s="107" t="s">
        <v>63</v>
      </c>
      <c r="C51" s="107"/>
      <c r="D51" s="107"/>
      <c r="E51" s="107"/>
      <c r="F51" s="107"/>
      <c r="G51" s="107"/>
      <c r="H51" s="30">
        <v>0.000442</v>
      </c>
      <c r="I51" s="31">
        <f t="shared" si="2"/>
        <v>0.97015906</v>
      </c>
    </row>
    <row r="52" spans="1:9" ht="15" customHeight="1">
      <c r="A52" s="23">
        <v>7</v>
      </c>
      <c r="B52" s="107" t="s">
        <v>64</v>
      </c>
      <c r="C52" s="107"/>
      <c r="D52" s="107"/>
      <c r="E52" s="107"/>
      <c r="F52" s="107"/>
      <c r="G52" s="107"/>
      <c r="H52" s="30">
        <v>0.000185</v>
      </c>
      <c r="I52" s="31">
        <f t="shared" si="2"/>
        <v>0.40606204999999995</v>
      </c>
    </row>
    <row r="53" spans="1:9" ht="15" customHeight="1">
      <c r="A53" s="23">
        <v>8</v>
      </c>
      <c r="B53" s="107" t="s">
        <v>65</v>
      </c>
      <c r="C53" s="107"/>
      <c r="D53" s="107"/>
      <c r="E53" s="107"/>
      <c r="F53" s="107"/>
      <c r="G53" s="107"/>
      <c r="H53" s="30">
        <v>0.09079</v>
      </c>
      <c r="I53" s="31">
        <f t="shared" si="2"/>
        <v>199.27769469999998</v>
      </c>
    </row>
    <row r="54" spans="1:9" ht="15" customHeight="1">
      <c r="A54" s="122" t="s">
        <v>66</v>
      </c>
      <c r="B54" s="122"/>
      <c r="C54" s="122"/>
      <c r="D54" s="122"/>
      <c r="E54" s="122"/>
      <c r="F54" s="122"/>
      <c r="G54" s="122"/>
      <c r="H54" s="33">
        <f>SUM(H46:H53)</f>
        <v>0.24672</v>
      </c>
      <c r="I54" s="34">
        <f>I46+I47+I48+I49+I50+I51+I52+I53</f>
        <v>541.5331295999999</v>
      </c>
    </row>
    <row r="55" spans="1:9" s="36" customFormat="1" ht="11.25" customHeight="1">
      <c r="A55" s="35" t="s">
        <v>67</v>
      </c>
      <c r="B55" s="123" t="s">
        <v>68</v>
      </c>
      <c r="C55" s="123"/>
      <c r="D55" s="123"/>
      <c r="E55" s="123"/>
      <c r="F55" s="123"/>
      <c r="G55" s="123"/>
      <c r="H55" s="123"/>
      <c r="I55" s="123"/>
    </row>
    <row r="56" spans="1:9" s="36" customFormat="1" ht="11.25" customHeight="1">
      <c r="A56" s="35" t="s">
        <v>69</v>
      </c>
      <c r="B56" s="139" t="s">
        <v>70</v>
      </c>
      <c r="C56" s="139"/>
      <c r="D56" s="139"/>
      <c r="E56" s="139"/>
      <c r="F56" s="139"/>
      <c r="G56" s="139"/>
      <c r="H56" s="139"/>
      <c r="I56" s="139"/>
    </row>
    <row r="57" spans="1:9" ht="45" customHeight="1">
      <c r="A57" s="29" t="s">
        <v>71</v>
      </c>
      <c r="B57" s="129" t="s">
        <v>72</v>
      </c>
      <c r="C57" s="129"/>
      <c r="D57" s="129"/>
      <c r="E57" s="129"/>
      <c r="F57" s="129"/>
      <c r="G57" s="129"/>
      <c r="H57" s="29" t="s">
        <v>35</v>
      </c>
      <c r="I57" s="29" t="s">
        <v>36</v>
      </c>
    </row>
    <row r="58" spans="1:9" ht="15" customHeight="1">
      <c r="A58" s="23">
        <v>1</v>
      </c>
      <c r="B58" s="107" t="s">
        <v>73</v>
      </c>
      <c r="C58" s="107"/>
      <c r="D58" s="107"/>
      <c r="E58" s="107"/>
      <c r="F58" s="107"/>
      <c r="G58" s="107"/>
      <c r="H58" s="30">
        <v>0.023627</v>
      </c>
      <c r="I58" s="31">
        <f>$I$31*H58</f>
        <v>51.859611109999996</v>
      </c>
    </row>
    <row r="59" spans="1:9" ht="15" customHeight="1">
      <c r="A59" s="23">
        <v>2</v>
      </c>
      <c r="B59" s="107" t="s">
        <v>74</v>
      </c>
      <c r="C59" s="107"/>
      <c r="D59" s="107"/>
      <c r="E59" s="107"/>
      <c r="F59" s="107"/>
      <c r="G59" s="107"/>
      <c r="H59" s="30">
        <v>0.001717</v>
      </c>
      <c r="I59" s="31">
        <f>$I$31*H59</f>
        <v>3.7686948099999995</v>
      </c>
    </row>
    <row r="60" spans="1:9" ht="15" customHeight="1">
      <c r="A60" s="23">
        <v>3</v>
      </c>
      <c r="B60" s="107" t="s">
        <v>75</v>
      </c>
      <c r="C60" s="107"/>
      <c r="D60" s="107"/>
      <c r="E60" s="107"/>
      <c r="F60" s="107"/>
      <c r="G60" s="107"/>
      <c r="H60" s="30">
        <v>0.011813</v>
      </c>
      <c r="I60" s="31">
        <f>$I$31*H60</f>
        <v>25.92870809</v>
      </c>
    </row>
    <row r="61" spans="1:9" ht="15" customHeight="1">
      <c r="A61" s="122" t="s">
        <v>76</v>
      </c>
      <c r="B61" s="122"/>
      <c r="C61" s="122"/>
      <c r="D61" s="122"/>
      <c r="E61" s="122"/>
      <c r="F61" s="122"/>
      <c r="G61" s="122"/>
      <c r="H61" s="33">
        <f>SUM(H58:H60)</f>
        <v>0.037156999999999996</v>
      </c>
      <c r="I61" s="34">
        <f>I58+I59+I60</f>
        <v>81.55701400999999</v>
      </c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45" customHeight="1">
      <c r="A63" s="29" t="s">
        <v>77</v>
      </c>
      <c r="B63" s="129" t="s">
        <v>78</v>
      </c>
      <c r="C63" s="129"/>
      <c r="D63" s="129"/>
      <c r="E63" s="129"/>
      <c r="F63" s="129"/>
      <c r="G63" s="129"/>
      <c r="H63" s="29" t="s">
        <v>35</v>
      </c>
      <c r="I63" s="29" t="s">
        <v>36</v>
      </c>
    </row>
    <row r="64" spans="1:9" ht="15" customHeight="1">
      <c r="A64" s="23">
        <v>1</v>
      </c>
      <c r="B64" s="107" t="s">
        <v>79</v>
      </c>
      <c r="C64" s="107"/>
      <c r="D64" s="107"/>
      <c r="E64" s="107"/>
      <c r="F64" s="107"/>
      <c r="G64" s="107"/>
      <c r="H64" s="30">
        <f>(H42*H54)</f>
        <v>0.09079296000000002</v>
      </c>
      <c r="I64" s="31">
        <f>$I$31*H64</f>
        <v>199.28419169280002</v>
      </c>
    </row>
    <row r="65" spans="1:9" ht="15" customHeight="1">
      <c r="A65" s="122" t="s">
        <v>80</v>
      </c>
      <c r="B65" s="122"/>
      <c r="C65" s="122"/>
      <c r="D65" s="122"/>
      <c r="E65" s="122"/>
      <c r="F65" s="122"/>
      <c r="G65" s="122"/>
      <c r="H65" s="33">
        <f>SUM(H64:H64)</f>
        <v>0.09079296000000002</v>
      </c>
      <c r="I65" s="34">
        <f>I64</f>
        <v>199.28419169280002</v>
      </c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138" t="s">
        <v>81</v>
      </c>
      <c r="B67" s="138"/>
      <c r="C67" s="138"/>
      <c r="D67" s="138"/>
      <c r="E67" s="138"/>
      <c r="F67" s="138"/>
      <c r="G67" s="138"/>
      <c r="H67" s="37">
        <f>H42+H54+H61+H65</f>
        <v>0.7426699600000002</v>
      </c>
      <c r="I67" s="38">
        <f>I42+I54+I61+I65</f>
        <v>1630.1085753027996</v>
      </c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45" customHeight="1">
      <c r="A69" s="29" t="s">
        <v>82</v>
      </c>
      <c r="B69" s="129" t="s">
        <v>83</v>
      </c>
      <c r="C69" s="129"/>
      <c r="D69" s="129"/>
      <c r="E69" s="129"/>
      <c r="F69" s="129"/>
      <c r="G69" s="129"/>
      <c r="H69" s="29" t="s">
        <v>35</v>
      </c>
      <c r="I69" s="29" t="s">
        <v>36</v>
      </c>
    </row>
    <row r="70" spans="1:9" ht="15" customHeight="1">
      <c r="A70" s="1">
        <v>1</v>
      </c>
      <c r="B70" s="107" t="s">
        <v>84</v>
      </c>
      <c r="C70" s="107"/>
      <c r="D70" s="107"/>
      <c r="E70" s="107"/>
      <c r="F70" s="107"/>
      <c r="G70" s="107"/>
      <c r="H70" s="30">
        <f>I70/$I$31</f>
        <v>0.14309176146847508</v>
      </c>
      <c r="I70" s="31">
        <f>I81</f>
        <v>314.0764</v>
      </c>
    </row>
    <row r="71" spans="1:9" ht="15" customHeight="1">
      <c r="A71" s="1">
        <v>2</v>
      </c>
      <c r="B71" s="107" t="s">
        <v>85</v>
      </c>
      <c r="C71" s="107"/>
      <c r="D71" s="107"/>
      <c r="E71" s="107"/>
      <c r="F71" s="107"/>
      <c r="G71" s="107"/>
      <c r="H71" s="30">
        <f>I71/$I$31</f>
        <v>0.053364526431366834</v>
      </c>
      <c r="I71" s="31">
        <f>I77</f>
        <v>117.1314</v>
      </c>
    </row>
    <row r="72" spans="1:9" ht="15" customHeight="1">
      <c r="A72" s="23">
        <v>3</v>
      </c>
      <c r="B72" s="107" t="s">
        <v>86</v>
      </c>
      <c r="C72" s="107"/>
      <c r="D72" s="107"/>
      <c r="E72" s="107"/>
      <c r="F72" s="107"/>
      <c r="G72" s="107"/>
      <c r="H72" s="30">
        <f>I72/$I$31</f>
        <v>0</v>
      </c>
      <c r="I72" s="31">
        <v>0</v>
      </c>
    </row>
    <row r="73" spans="1:9" ht="15" customHeight="1">
      <c r="A73" s="122" t="s">
        <v>87</v>
      </c>
      <c r="B73" s="122"/>
      <c r="C73" s="122"/>
      <c r="D73" s="122"/>
      <c r="E73" s="122"/>
      <c r="F73" s="122"/>
      <c r="G73" s="122"/>
      <c r="H73" s="33">
        <f>SUM(H70:H72)</f>
        <v>0.1964562878998419</v>
      </c>
      <c r="I73" s="34">
        <f>SUM(I70:I72)</f>
        <v>431.20779999999996</v>
      </c>
    </row>
    <row r="74" spans="1:9" ht="15">
      <c r="A74" s="39"/>
      <c r="B74" s="39"/>
      <c r="C74" s="39"/>
      <c r="D74" s="39"/>
      <c r="E74" s="39"/>
      <c r="F74" s="39"/>
      <c r="G74" s="39"/>
      <c r="H74" s="40"/>
      <c r="I74" s="41"/>
    </row>
    <row r="75" spans="1:9" ht="15" customHeight="1">
      <c r="A75" s="126" t="s">
        <v>88</v>
      </c>
      <c r="B75" s="126"/>
      <c r="C75" s="126"/>
      <c r="D75" s="126"/>
      <c r="E75" s="126"/>
      <c r="F75" s="126"/>
      <c r="G75" s="126"/>
      <c r="H75" s="126"/>
      <c r="I75" s="126"/>
    </row>
    <row r="76" spans="1:9" ht="22.5" customHeight="1">
      <c r="A76" s="127" t="s">
        <v>89</v>
      </c>
      <c r="B76" s="127"/>
      <c r="C76" s="23" t="s">
        <v>90</v>
      </c>
      <c r="D76" s="23" t="s">
        <v>91</v>
      </c>
      <c r="E76" s="23" t="s">
        <v>92</v>
      </c>
      <c r="F76" s="23" t="s">
        <v>93</v>
      </c>
      <c r="G76" s="23" t="s">
        <v>94</v>
      </c>
      <c r="H76" s="30" t="s">
        <v>95</v>
      </c>
      <c r="I76" s="31" t="s">
        <v>96</v>
      </c>
    </row>
    <row r="77" spans="1:9" ht="15" customHeight="1">
      <c r="A77" s="137">
        <f>I12</f>
        <v>4.8</v>
      </c>
      <c r="B77" s="137"/>
      <c r="C77" s="23">
        <f>I13</f>
        <v>22</v>
      </c>
      <c r="D77" s="23">
        <f>I14</f>
        <v>2</v>
      </c>
      <c r="E77" s="42">
        <f>A77*C77*D77</f>
        <v>211.2</v>
      </c>
      <c r="F77" s="31">
        <f>I24</f>
        <v>1567.81</v>
      </c>
      <c r="G77" s="43">
        <f>I15</f>
        <v>0.06</v>
      </c>
      <c r="H77" s="42">
        <f>F77*G77</f>
        <v>94.06859999999999</v>
      </c>
      <c r="I77" s="31">
        <f>IF((E77-H77)&lt;0,0,E77-H77)</f>
        <v>117.1314</v>
      </c>
    </row>
    <row r="78" spans="1:9" ht="15">
      <c r="A78" s="44"/>
      <c r="B78" s="44"/>
      <c r="C78" s="44"/>
      <c r="D78" s="44"/>
      <c r="E78" s="45"/>
      <c r="F78" s="45"/>
      <c r="G78" s="46"/>
      <c r="H78" s="45"/>
      <c r="I78" s="47"/>
    </row>
    <row r="79" spans="1:9" ht="15" customHeight="1">
      <c r="A79" s="126" t="s">
        <v>97</v>
      </c>
      <c r="B79" s="126"/>
      <c r="C79" s="126"/>
      <c r="D79" s="126"/>
      <c r="E79" s="126"/>
      <c r="F79" s="126"/>
      <c r="G79" s="126"/>
      <c r="H79" s="126"/>
      <c r="I79" s="126"/>
    </row>
    <row r="80" spans="1:9" ht="22.5" customHeight="1">
      <c r="A80" s="127" t="s">
        <v>89</v>
      </c>
      <c r="B80" s="127"/>
      <c r="C80" s="23" t="s">
        <v>98</v>
      </c>
      <c r="D80" s="23" t="s">
        <v>91</v>
      </c>
      <c r="E80" s="23" t="s">
        <v>92</v>
      </c>
      <c r="F80" s="23" t="s">
        <v>93</v>
      </c>
      <c r="G80" s="23" t="s">
        <v>94</v>
      </c>
      <c r="H80" s="30" t="str">
        <f>H76</f>
        <v>Valor desconto</v>
      </c>
      <c r="I80" s="31" t="s">
        <v>96</v>
      </c>
    </row>
    <row r="81" spans="1:9" ht="15" customHeight="1">
      <c r="A81" s="136">
        <f>I16</f>
        <v>17.41</v>
      </c>
      <c r="B81" s="136"/>
      <c r="C81" s="48">
        <f>I17</f>
        <v>22</v>
      </c>
      <c r="D81" s="23">
        <f>I18</f>
        <v>1</v>
      </c>
      <c r="E81" s="42">
        <f>A81*C81*D81</f>
        <v>383.02</v>
      </c>
      <c r="F81" s="42">
        <f>E81</f>
        <v>383.02</v>
      </c>
      <c r="G81" s="49">
        <f>I19</f>
        <v>0.18</v>
      </c>
      <c r="H81" s="42">
        <f>F81*G81</f>
        <v>68.94359999999999</v>
      </c>
      <c r="I81" s="31">
        <f>IF((E81-H81)&lt;0,0,E81-H81)</f>
        <v>314.0764</v>
      </c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108" t="s">
        <v>99</v>
      </c>
      <c r="B83" s="108"/>
      <c r="C83" s="108"/>
      <c r="D83" s="108"/>
      <c r="E83" s="108"/>
      <c r="F83" s="108"/>
      <c r="G83" s="108"/>
      <c r="H83" s="50">
        <f>H31+H67+H73</f>
        <v>1.9391262478998421</v>
      </c>
      <c r="I83" s="51">
        <f>I31+I67+I73</f>
        <v>4256.2463753028</v>
      </c>
    </row>
    <row r="84" spans="1:9" ht="15">
      <c r="A84" s="52"/>
      <c r="B84" s="52"/>
      <c r="C84" s="52"/>
      <c r="D84" s="52"/>
      <c r="E84" s="52"/>
      <c r="F84" s="52"/>
      <c r="G84" s="52"/>
      <c r="H84" s="53"/>
      <c r="I84" s="54"/>
    </row>
    <row r="85" spans="1:9" ht="15" customHeight="1">
      <c r="A85" s="112" t="s">
        <v>100</v>
      </c>
      <c r="B85" s="112"/>
      <c r="C85" s="112"/>
      <c r="D85" s="112"/>
      <c r="E85" s="112"/>
      <c r="F85" s="112"/>
      <c r="G85" s="112"/>
      <c r="H85" s="112"/>
      <c r="I85" s="112"/>
    </row>
    <row r="86" spans="1:9" ht="45" customHeight="1">
      <c r="A86" s="29" t="s">
        <v>33</v>
      </c>
      <c r="B86" s="129" t="s">
        <v>101</v>
      </c>
      <c r="C86" s="129"/>
      <c r="D86" s="129"/>
      <c r="E86" s="129"/>
      <c r="F86" s="129"/>
      <c r="G86" s="129"/>
      <c r="H86" s="29" t="s">
        <v>35</v>
      </c>
      <c r="I86" s="29" t="s">
        <v>36</v>
      </c>
    </row>
    <row r="87" spans="1:9" ht="15" customHeight="1">
      <c r="A87" s="23">
        <v>1</v>
      </c>
      <c r="B87" s="107" t="s">
        <v>102</v>
      </c>
      <c r="C87" s="107"/>
      <c r="D87" s="107"/>
      <c r="E87" s="107"/>
      <c r="F87" s="107"/>
      <c r="G87" s="107"/>
      <c r="H87" s="30">
        <f aca="true" t="shared" si="3" ref="H87:H92">I87/$I$98</f>
        <v>0</v>
      </c>
      <c r="I87" s="31">
        <v>0</v>
      </c>
    </row>
    <row r="88" spans="1:9" ht="15" customHeight="1">
      <c r="A88" s="23">
        <v>2</v>
      </c>
      <c r="B88" s="135" t="s">
        <v>103</v>
      </c>
      <c r="C88" s="135"/>
      <c r="D88" s="135"/>
      <c r="E88" s="135"/>
      <c r="F88" s="135"/>
      <c r="G88" s="135"/>
      <c r="H88" s="30">
        <f t="shared" si="3"/>
        <v>0</v>
      </c>
      <c r="I88" s="31">
        <v>0</v>
      </c>
    </row>
    <row r="89" spans="1:9" ht="15" customHeight="1">
      <c r="A89" s="23">
        <v>3</v>
      </c>
      <c r="B89" s="107" t="s">
        <v>104</v>
      </c>
      <c r="C89" s="107"/>
      <c r="D89" s="107"/>
      <c r="E89" s="107"/>
      <c r="F89" s="107"/>
      <c r="G89" s="107"/>
      <c r="H89" s="30">
        <f t="shared" si="3"/>
        <v>0</v>
      </c>
      <c r="I89" s="31">
        <v>0</v>
      </c>
    </row>
    <row r="90" spans="1:9" ht="15" customHeight="1">
      <c r="A90" s="23">
        <v>4</v>
      </c>
      <c r="B90" s="135" t="s">
        <v>105</v>
      </c>
      <c r="C90" s="135"/>
      <c r="D90" s="135"/>
      <c r="E90" s="135"/>
      <c r="F90" s="135"/>
      <c r="G90" s="135"/>
      <c r="H90" s="30">
        <f t="shared" si="3"/>
        <v>0</v>
      </c>
      <c r="I90" s="31"/>
    </row>
    <row r="91" spans="1:9" ht="15" customHeight="1">
      <c r="A91" s="23">
        <v>5</v>
      </c>
      <c r="B91" s="107" t="s">
        <v>106</v>
      </c>
      <c r="C91" s="107"/>
      <c r="D91" s="107"/>
      <c r="E91" s="107"/>
      <c r="F91" s="107"/>
      <c r="G91" s="107"/>
      <c r="H91" s="30">
        <f t="shared" si="3"/>
        <v>0</v>
      </c>
      <c r="I91" s="31">
        <v>0</v>
      </c>
    </row>
    <row r="92" spans="1:9" ht="15" customHeight="1">
      <c r="A92" s="23">
        <v>6</v>
      </c>
      <c r="B92" s="107" t="s">
        <v>107</v>
      </c>
      <c r="C92" s="107"/>
      <c r="D92" s="107"/>
      <c r="E92" s="107"/>
      <c r="F92" s="107"/>
      <c r="G92" s="107"/>
      <c r="H92" s="30">
        <f t="shared" si="3"/>
        <v>0</v>
      </c>
      <c r="I92" s="31"/>
    </row>
    <row r="93" spans="1:9" ht="15" customHeight="1">
      <c r="A93" s="122" t="s">
        <v>108</v>
      </c>
      <c r="B93" s="122"/>
      <c r="C93" s="122"/>
      <c r="D93" s="122"/>
      <c r="E93" s="122"/>
      <c r="F93" s="122"/>
      <c r="G93" s="122"/>
      <c r="H93" s="33">
        <f>H87+H88+H89+H90+H91+H92</f>
        <v>0</v>
      </c>
      <c r="I93" s="55"/>
    </row>
    <row r="94" spans="2:9" ht="21.75" customHeight="1">
      <c r="B94" s="123" t="s">
        <v>109</v>
      </c>
      <c r="C94" s="123"/>
      <c r="D94" s="123"/>
      <c r="E94" s="123"/>
      <c r="F94" s="123"/>
      <c r="G94" s="123"/>
      <c r="H94" s="123"/>
      <c r="I94" s="123"/>
    </row>
    <row r="96" spans="1:9" ht="51" customHeight="1">
      <c r="A96" s="133" t="s">
        <v>110</v>
      </c>
      <c r="B96" s="133"/>
      <c r="C96" s="133"/>
      <c r="D96" s="133"/>
      <c r="E96" s="133"/>
      <c r="F96" s="56">
        <v>0.2</v>
      </c>
      <c r="G96" s="57">
        <f>I98*F96</f>
        <v>827.82299506056</v>
      </c>
      <c r="H96" s="58" t="s">
        <v>111</v>
      </c>
      <c r="I96" s="59">
        <f>I71</f>
        <v>117.1314</v>
      </c>
    </row>
    <row r="97" spans="1:9" ht="24.75" customHeight="1">
      <c r="A97" s="131" t="s">
        <v>112</v>
      </c>
      <c r="B97" s="131"/>
      <c r="C97" s="58" t="s">
        <v>113</v>
      </c>
      <c r="D97" s="58" t="s">
        <v>114</v>
      </c>
      <c r="E97" s="58" t="s">
        <v>115</v>
      </c>
      <c r="F97" s="58" t="s">
        <v>116</v>
      </c>
      <c r="G97" s="58" t="s">
        <v>117</v>
      </c>
      <c r="H97" s="58" t="s">
        <v>118</v>
      </c>
      <c r="I97" s="60" t="s">
        <v>119</v>
      </c>
    </row>
    <row r="98" spans="1:9" ht="15" customHeight="1">
      <c r="A98" s="132">
        <f>I31</f>
        <v>2194.93</v>
      </c>
      <c r="B98" s="132"/>
      <c r="C98" s="32">
        <f>I42</f>
        <v>807.7342399999999</v>
      </c>
      <c r="D98" s="32">
        <f>I54</f>
        <v>541.5331295999999</v>
      </c>
      <c r="E98" s="32">
        <f>I61</f>
        <v>81.55701400999999</v>
      </c>
      <c r="F98" s="32">
        <f>I65</f>
        <v>199.28419169280002</v>
      </c>
      <c r="G98" s="32">
        <f>I73</f>
        <v>431.20779999999996</v>
      </c>
      <c r="H98" s="32">
        <f>SUM(A98:G98)</f>
        <v>4256.2463753028</v>
      </c>
      <c r="I98" s="32">
        <f>H98-I96</f>
        <v>4139.114975302799</v>
      </c>
    </row>
    <row r="99" spans="1:9" ht="15" customHeight="1">
      <c r="A99" s="61"/>
      <c r="B99" s="134"/>
      <c r="C99" s="134"/>
      <c r="D99" s="134"/>
      <c r="E99" s="134"/>
      <c r="F99" s="134"/>
      <c r="G99" s="134"/>
      <c r="H99" s="134"/>
      <c r="I99" s="134"/>
    </row>
    <row r="100" spans="1:9" ht="45" customHeight="1">
      <c r="A100" s="29" t="s">
        <v>43</v>
      </c>
      <c r="B100" s="129" t="s">
        <v>120</v>
      </c>
      <c r="C100" s="129"/>
      <c r="D100" s="129"/>
      <c r="E100" s="129"/>
      <c r="F100" s="129"/>
      <c r="G100" s="129"/>
      <c r="H100" s="29" t="s">
        <v>35</v>
      </c>
      <c r="I100" s="29" t="s">
        <v>36</v>
      </c>
    </row>
    <row r="101" spans="1:9" ht="15" customHeight="1">
      <c r="A101" s="23">
        <v>1</v>
      </c>
      <c r="B101" s="107" t="s">
        <v>121</v>
      </c>
      <c r="C101" s="107"/>
      <c r="D101" s="107"/>
      <c r="E101" s="107"/>
      <c r="F101" s="107"/>
      <c r="G101" s="107"/>
      <c r="H101" s="30">
        <f>I101/$I$111</f>
        <v>0</v>
      </c>
      <c r="I101" s="31"/>
    </row>
    <row r="102" spans="1:9" ht="15" customHeight="1">
      <c r="A102" s="23">
        <v>2</v>
      </c>
      <c r="B102" s="107" t="s">
        <v>122</v>
      </c>
      <c r="C102" s="107"/>
      <c r="D102" s="107"/>
      <c r="E102" s="107"/>
      <c r="F102" s="107"/>
      <c r="G102" s="107"/>
      <c r="H102" s="30">
        <f>I102/$I$111</f>
        <v>0</v>
      </c>
      <c r="I102" s="31">
        <v>0</v>
      </c>
    </row>
    <row r="103" spans="1:9" ht="15" customHeight="1">
      <c r="A103" s="122" t="s">
        <v>123</v>
      </c>
      <c r="B103" s="122"/>
      <c r="C103" s="122"/>
      <c r="D103" s="122"/>
      <c r="E103" s="122"/>
      <c r="F103" s="122"/>
      <c r="G103" s="122"/>
      <c r="H103" s="33">
        <f>H101+H102</f>
        <v>0</v>
      </c>
      <c r="I103" s="62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45" customHeight="1">
      <c r="A105" s="29" t="s">
        <v>56</v>
      </c>
      <c r="B105" s="129" t="s">
        <v>124</v>
      </c>
      <c r="C105" s="129"/>
      <c r="D105" s="129"/>
      <c r="E105" s="129"/>
      <c r="F105" s="129"/>
      <c r="G105" s="129"/>
      <c r="H105" s="29" t="s">
        <v>35</v>
      </c>
      <c r="I105" s="29" t="s">
        <v>36</v>
      </c>
    </row>
    <row r="106" spans="1:9" ht="15" customHeight="1">
      <c r="A106" s="23">
        <v>1</v>
      </c>
      <c r="B106" s="107" t="s">
        <v>124</v>
      </c>
      <c r="C106" s="107"/>
      <c r="D106" s="107"/>
      <c r="E106" s="107"/>
      <c r="F106" s="107"/>
      <c r="G106" s="107"/>
      <c r="H106" s="30">
        <f>I106/I111</f>
        <v>0</v>
      </c>
      <c r="I106" s="31"/>
    </row>
    <row r="107" spans="1:9" ht="15" customHeight="1">
      <c r="A107" s="122" t="s">
        <v>125</v>
      </c>
      <c r="B107" s="122"/>
      <c r="C107" s="122"/>
      <c r="D107" s="122"/>
      <c r="E107" s="122"/>
      <c r="F107" s="122"/>
      <c r="G107" s="122"/>
      <c r="H107" s="33">
        <f>H106</f>
        <v>0</v>
      </c>
      <c r="I107" s="62"/>
    </row>
    <row r="108" spans="1:9" ht="15">
      <c r="A108" s="39"/>
      <c r="B108" s="39"/>
      <c r="C108" s="39"/>
      <c r="D108" s="39"/>
      <c r="E108" s="39"/>
      <c r="F108" s="39"/>
      <c r="G108" s="39"/>
      <c r="H108" s="40"/>
      <c r="I108" s="41"/>
    </row>
    <row r="109" spans="1:9" ht="45.75" customHeight="1">
      <c r="A109" s="130" t="s">
        <v>126</v>
      </c>
      <c r="B109" s="130"/>
      <c r="C109" s="130"/>
      <c r="D109" s="130"/>
      <c r="E109" s="130"/>
      <c r="F109" s="56">
        <v>0.18</v>
      </c>
      <c r="G109" s="57">
        <f>I111*F109</f>
        <v>745.0406955545038</v>
      </c>
      <c r="H109" s="58" t="s">
        <v>111</v>
      </c>
      <c r="I109" s="59">
        <f>I71</f>
        <v>117.1314</v>
      </c>
    </row>
    <row r="110" spans="1:9" ht="24.75" customHeight="1">
      <c r="A110" s="131" t="s">
        <v>112</v>
      </c>
      <c r="B110" s="131"/>
      <c r="C110" s="58" t="s">
        <v>113</v>
      </c>
      <c r="D110" s="58" t="s">
        <v>114</v>
      </c>
      <c r="E110" s="58" t="s">
        <v>115</v>
      </c>
      <c r="F110" s="58" t="s">
        <v>116</v>
      </c>
      <c r="G110" s="58" t="s">
        <v>117</v>
      </c>
      <c r="H110" s="58" t="s">
        <v>118</v>
      </c>
      <c r="I110" s="60" t="s">
        <v>119</v>
      </c>
    </row>
    <row r="111" spans="1:9" ht="15" customHeight="1">
      <c r="A111" s="132">
        <f>I31</f>
        <v>2194.93</v>
      </c>
      <c r="B111" s="132"/>
      <c r="C111" s="32">
        <f>I42</f>
        <v>807.7342399999999</v>
      </c>
      <c r="D111" s="32">
        <f>I54</f>
        <v>541.5331295999999</v>
      </c>
      <c r="E111" s="32">
        <f>I61</f>
        <v>81.55701400999999</v>
      </c>
      <c r="F111" s="32">
        <f>I65</f>
        <v>199.28419169280002</v>
      </c>
      <c r="G111" s="32">
        <f>I73</f>
        <v>431.20779999999996</v>
      </c>
      <c r="H111" s="32">
        <f>A111+C111+D111+E111+F111+G111</f>
        <v>4256.2463753028</v>
      </c>
      <c r="I111" s="32">
        <f>H111-I109</f>
        <v>4139.114975302799</v>
      </c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 customHeight="1">
      <c r="A113" s="108" t="s">
        <v>127</v>
      </c>
      <c r="B113" s="108"/>
      <c r="C113" s="108"/>
      <c r="D113" s="108"/>
      <c r="E113" s="108"/>
      <c r="F113" s="108"/>
      <c r="G113" s="108"/>
      <c r="H113" s="50">
        <f>H93+H103+H107</f>
        <v>0</v>
      </c>
      <c r="I113" s="51">
        <f>I93+I103+I107</f>
        <v>0</v>
      </c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 customHeight="1">
      <c r="A115" s="112" t="s">
        <v>128</v>
      </c>
      <c r="B115" s="112"/>
      <c r="C115" s="112"/>
      <c r="D115" s="112"/>
      <c r="E115" s="112"/>
      <c r="F115" s="112"/>
      <c r="G115" s="112"/>
      <c r="H115" s="112"/>
      <c r="I115" s="112"/>
    </row>
    <row r="116" spans="1:9" ht="45" customHeight="1">
      <c r="A116" s="29" t="s">
        <v>33</v>
      </c>
      <c r="B116" s="129" t="s">
        <v>129</v>
      </c>
      <c r="C116" s="129"/>
      <c r="D116" s="129"/>
      <c r="E116" s="129"/>
      <c r="F116" s="129"/>
      <c r="G116" s="129"/>
      <c r="H116" s="29" t="s">
        <v>35</v>
      </c>
      <c r="I116" s="29" t="s">
        <v>36</v>
      </c>
    </row>
    <row r="117" spans="1:9" ht="15" customHeight="1">
      <c r="A117" s="23">
        <v>1</v>
      </c>
      <c r="B117" s="107" t="s">
        <v>130</v>
      </c>
      <c r="C117" s="107"/>
      <c r="D117" s="107"/>
      <c r="E117" s="107"/>
      <c r="F117" s="107"/>
      <c r="G117" s="107"/>
      <c r="H117" s="30">
        <f>I117/$I$83</f>
        <v>0.019241982507288636</v>
      </c>
      <c r="I117" s="31">
        <f>($D$128/$E$129)*G128</f>
        <v>81.89861830028713</v>
      </c>
    </row>
    <row r="118" spans="1:9" ht="15" customHeight="1">
      <c r="A118" s="23">
        <v>2</v>
      </c>
      <c r="B118" s="107" t="s">
        <v>131</v>
      </c>
      <c r="C118" s="107"/>
      <c r="D118" s="107"/>
      <c r="E118" s="107"/>
      <c r="F118" s="107"/>
      <c r="G118" s="107"/>
      <c r="H118" s="30">
        <f>I118/$I$83</f>
        <v>0.08862973760932945</v>
      </c>
      <c r="I118" s="31">
        <f>($D$128/$E$129)*G129</f>
        <v>377.2299994437467</v>
      </c>
    </row>
    <row r="119" spans="1:9" ht="15" customHeight="1">
      <c r="A119" s="23">
        <v>3</v>
      </c>
      <c r="B119" s="107" t="s">
        <v>21</v>
      </c>
      <c r="C119" s="107"/>
      <c r="D119" s="107"/>
      <c r="E119" s="107"/>
      <c r="F119" s="107"/>
      <c r="G119" s="107"/>
      <c r="H119" s="30">
        <f>I119/$I$83</f>
        <v>0.05830903790087465</v>
      </c>
      <c r="I119" s="31">
        <f>($D$128/$E$129)*G130</f>
        <v>248.1776312129913</v>
      </c>
    </row>
    <row r="120" spans="1:9" ht="15" customHeight="1">
      <c r="A120" s="23">
        <v>4</v>
      </c>
      <c r="B120" s="107" t="s">
        <v>132</v>
      </c>
      <c r="C120" s="107"/>
      <c r="D120" s="107"/>
      <c r="E120" s="107"/>
      <c r="F120" s="107"/>
      <c r="G120" s="107"/>
      <c r="H120" s="30">
        <f>I120/$I$83</f>
        <v>0</v>
      </c>
      <c r="I120" s="31">
        <f>($D$128/$E$129)*G131</f>
        <v>0</v>
      </c>
    </row>
    <row r="121" spans="1:9" ht="15" customHeight="1">
      <c r="A121" s="23">
        <v>5</v>
      </c>
      <c r="B121" s="107" t="s">
        <v>133</v>
      </c>
      <c r="C121" s="107"/>
      <c r="D121" s="107"/>
      <c r="E121" s="107"/>
      <c r="F121" s="107"/>
      <c r="G121" s="107"/>
      <c r="H121" s="30">
        <f>I121/$I$83</f>
        <v>0</v>
      </c>
      <c r="I121" s="31">
        <v>0</v>
      </c>
    </row>
    <row r="122" spans="1:9" ht="15" customHeight="1">
      <c r="A122" s="122" t="s">
        <v>134</v>
      </c>
      <c r="B122" s="122"/>
      <c r="C122" s="122"/>
      <c r="D122" s="122"/>
      <c r="E122" s="122"/>
      <c r="F122" s="122"/>
      <c r="G122" s="122"/>
      <c r="H122" s="33">
        <f>SUM(H117:H121)</f>
        <v>0.1661807580174927</v>
      </c>
      <c r="I122" s="34">
        <f>SUM(I117:I121)</f>
        <v>707.3062489570251</v>
      </c>
    </row>
    <row r="123" spans="1:9" s="36" customFormat="1" ht="11.25" customHeight="1">
      <c r="A123" s="35" t="s">
        <v>135</v>
      </c>
      <c r="B123" s="123" t="s">
        <v>136</v>
      </c>
      <c r="C123" s="123"/>
      <c r="D123" s="123"/>
      <c r="E123" s="123"/>
      <c r="F123" s="123"/>
      <c r="G123" s="123"/>
      <c r="H123" s="123"/>
      <c r="I123" s="123"/>
    </row>
    <row r="124" spans="1:9" s="36" customFormat="1" ht="11.25" customHeight="1">
      <c r="A124" s="35" t="s">
        <v>137</v>
      </c>
      <c r="B124" s="124" t="s">
        <v>138</v>
      </c>
      <c r="C124" s="124"/>
      <c r="D124" s="124"/>
      <c r="E124" s="124"/>
      <c r="F124" s="124"/>
      <c r="G124" s="124"/>
      <c r="H124" s="124"/>
      <c r="I124" s="124"/>
    </row>
    <row r="125" spans="1:9" s="36" customFormat="1" ht="11.25" customHeight="1">
      <c r="A125" s="35" t="s">
        <v>139</v>
      </c>
      <c r="B125" s="125" t="s">
        <v>140</v>
      </c>
      <c r="C125" s="125"/>
      <c r="D125" s="125"/>
      <c r="E125" s="125"/>
      <c r="F125" s="125"/>
      <c r="G125" s="125"/>
      <c r="H125" s="125"/>
      <c r="I125" s="125"/>
    </row>
    <row r="126" spans="1:9" ht="15" customHeight="1">
      <c r="A126" s="126" t="s">
        <v>141</v>
      </c>
      <c r="B126" s="126"/>
      <c r="C126" s="126"/>
      <c r="D126" s="126"/>
      <c r="E126" s="126"/>
      <c r="F126" s="126"/>
      <c r="G126" s="126"/>
      <c r="H126" s="126"/>
      <c r="I126" s="126"/>
    </row>
    <row r="127" spans="1:9" ht="15" customHeight="1">
      <c r="A127" s="127" t="s">
        <v>142</v>
      </c>
      <c r="B127" s="127"/>
      <c r="C127" s="23" t="s">
        <v>143</v>
      </c>
      <c r="D127" s="128" t="s">
        <v>144</v>
      </c>
      <c r="E127" s="128"/>
      <c r="F127" s="23" t="s">
        <v>145</v>
      </c>
      <c r="G127" s="63" t="s">
        <v>146</v>
      </c>
      <c r="H127" s="127" t="s">
        <v>147</v>
      </c>
      <c r="I127" s="127"/>
    </row>
    <row r="128" spans="1:9" ht="15" customHeight="1">
      <c r="A128" s="119">
        <f>I83</f>
        <v>4256.2463753028</v>
      </c>
      <c r="B128" s="119"/>
      <c r="C128" s="31">
        <f>I113</f>
        <v>0</v>
      </c>
      <c r="D128" s="120">
        <f>A128+C128</f>
        <v>4256.2463753028</v>
      </c>
      <c r="E128" s="120"/>
      <c r="F128" s="23" t="s">
        <v>130</v>
      </c>
      <c r="G128" s="64">
        <v>0.0165</v>
      </c>
      <c r="H128" s="115">
        <v>0.0065</v>
      </c>
      <c r="I128" s="115"/>
    </row>
    <row r="129" spans="1:9" ht="15" customHeight="1">
      <c r="A129" s="121" t="s">
        <v>148</v>
      </c>
      <c r="B129" s="121"/>
      <c r="C129" s="63">
        <v>1</v>
      </c>
      <c r="D129" s="65">
        <f>G132/1</f>
        <v>0.14250000000000002</v>
      </c>
      <c r="E129" s="66">
        <f>C129-D129</f>
        <v>0.8574999999999999</v>
      </c>
      <c r="F129" s="23" t="s">
        <v>131</v>
      </c>
      <c r="G129" s="64">
        <v>0.076</v>
      </c>
      <c r="H129" s="115">
        <v>0.03</v>
      </c>
      <c r="I129" s="115"/>
    </row>
    <row r="130" spans="1:9" ht="15" customHeight="1">
      <c r="A130" s="114" t="s">
        <v>149</v>
      </c>
      <c r="B130" s="114"/>
      <c r="C130" s="23">
        <v>1</v>
      </c>
      <c r="D130" s="67">
        <f>H132</f>
        <v>0.0865</v>
      </c>
      <c r="E130" s="68">
        <f>C130-D130</f>
        <v>0.9135</v>
      </c>
      <c r="F130" s="23" t="s">
        <v>21</v>
      </c>
      <c r="G130" s="64">
        <f>I11</f>
        <v>0.05</v>
      </c>
      <c r="H130" s="115">
        <f>I11</f>
        <v>0.05</v>
      </c>
      <c r="I130" s="115"/>
    </row>
    <row r="131" spans="1:9" ht="15" customHeight="1">
      <c r="A131" s="114" t="s">
        <v>150</v>
      </c>
      <c r="B131" s="114"/>
      <c r="C131" s="23">
        <v>1</v>
      </c>
      <c r="D131" s="69">
        <v>0.09</v>
      </c>
      <c r="E131" s="70">
        <f>C131-D131</f>
        <v>0.91</v>
      </c>
      <c r="F131" s="23" t="s">
        <v>151</v>
      </c>
      <c r="G131" s="64">
        <v>0</v>
      </c>
      <c r="H131" s="115">
        <v>0</v>
      </c>
      <c r="I131" s="115"/>
    </row>
    <row r="132" spans="1:9" ht="21" customHeight="1">
      <c r="A132" s="71" t="s">
        <v>152</v>
      </c>
      <c r="B132" s="116" t="s">
        <v>153</v>
      </c>
      <c r="C132" s="116"/>
      <c r="D132" s="116"/>
      <c r="E132" s="116"/>
      <c r="F132" s="1" t="s">
        <v>154</v>
      </c>
      <c r="G132" s="72">
        <f>SUM(G128:G131)</f>
        <v>0.14250000000000002</v>
      </c>
      <c r="H132" s="117">
        <f>SUM(H128:I131)</f>
        <v>0.0865</v>
      </c>
      <c r="I132" s="117"/>
    </row>
    <row r="133" spans="1:9" ht="15" customHeight="1">
      <c r="A133" s="73"/>
      <c r="B133" s="118"/>
      <c r="C133" s="118"/>
      <c r="D133" s="118"/>
      <c r="E133" s="118"/>
      <c r="F133" s="118"/>
      <c r="G133" s="118"/>
      <c r="H133" s="118"/>
      <c r="I133" s="118"/>
    </row>
    <row r="134" spans="1:9" ht="15" customHeight="1">
      <c r="A134" s="108" t="s">
        <v>155</v>
      </c>
      <c r="B134" s="108"/>
      <c r="C134" s="108"/>
      <c r="D134" s="108"/>
      <c r="E134" s="108"/>
      <c r="F134" s="108"/>
      <c r="G134" s="108"/>
      <c r="H134" s="50">
        <f>H122</f>
        <v>0.1661807580174927</v>
      </c>
      <c r="I134" s="51">
        <f>I122</f>
        <v>707.3062489570251</v>
      </c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 customHeight="1">
      <c r="A136" s="113" t="s">
        <v>156</v>
      </c>
      <c r="B136" s="113"/>
      <c r="C136" s="113"/>
      <c r="D136" s="113"/>
      <c r="E136" s="113"/>
      <c r="F136" s="113"/>
      <c r="G136" s="113"/>
      <c r="H136" s="113"/>
      <c r="I136" s="113"/>
    </row>
    <row r="137" spans="1:9" ht="15" customHeight="1">
      <c r="A137" s="112" t="s">
        <v>32</v>
      </c>
      <c r="B137" s="112"/>
      <c r="C137" s="112"/>
      <c r="D137" s="112"/>
      <c r="E137" s="112"/>
      <c r="F137" s="112"/>
      <c r="G137" s="112"/>
      <c r="H137" s="112"/>
      <c r="I137" s="112"/>
    </row>
    <row r="138" spans="1:9" ht="15" customHeight="1">
      <c r="A138" s="23">
        <v>1</v>
      </c>
      <c r="B138" s="107" t="s">
        <v>157</v>
      </c>
      <c r="C138" s="107"/>
      <c r="D138" s="107"/>
      <c r="E138" s="107"/>
      <c r="F138" s="107"/>
      <c r="G138" s="107"/>
      <c r="H138" s="30">
        <f>I138/$G$155</f>
        <v>0.44220947497807833</v>
      </c>
      <c r="I138" s="74">
        <f>I31</f>
        <v>2194.93</v>
      </c>
    </row>
    <row r="139" spans="1:9" ht="15" customHeight="1">
      <c r="A139" s="23">
        <v>2</v>
      </c>
      <c r="B139" s="107" t="s">
        <v>158</v>
      </c>
      <c r="C139" s="107"/>
      <c r="D139" s="107"/>
      <c r="E139" s="107"/>
      <c r="F139" s="107"/>
      <c r="G139" s="107"/>
      <c r="H139" s="30">
        <f>I139/$G$155</f>
        <v>0.32841569309359037</v>
      </c>
      <c r="I139" s="74">
        <f>I42+I54+I61+I65</f>
        <v>1630.1085753027996</v>
      </c>
    </row>
    <row r="140" spans="1:9" ht="15" customHeight="1">
      <c r="A140" s="23">
        <v>3</v>
      </c>
      <c r="B140" s="107" t="s">
        <v>159</v>
      </c>
      <c r="C140" s="107"/>
      <c r="D140" s="107"/>
      <c r="E140" s="107"/>
      <c r="F140" s="107"/>
      <c r="G140" s="107"/>
      <c r="H140" s="30">
        <f>I140/$G$155</f>
        <v>0.08687483192833129</v>
      </c>
      <c r="I140" s="74">
        <f>I73</f>
        <v>431.20779999999996</v>
      </c>
    </row>
    <row r="141" spans="1:9" ht="15" customHeight="1">
      <c r="A141" s="108" t="s">
        <v>160</v>
      </c>
      <c r="B141" s="108"/>
      <c r="C141" s="108"/>
      <c r="D141" s="108"/>
      <c r="E141" s="108"/>
      <c r="F141" s="108"/>
      <c r="G141" s="108"/>
      <c r="H141" s="50">
        <f>SUM(H138:H140)</f>
        <v>0.8574999999999999</v>
      </c>
      <c r="I141" s="51">
        <f>SUM(I138:I140)</f>
        <v>4256.2463753028</v>
      </c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 customHeight="1">
      <c r="A143" s="112" t="s">
        <v>100</v>
      </c>
      <c r="B143" s="112"/>
      <c r="C143" s="112"/>
      <c r="D143" s="112"/>
      <c r="E143" s="112"/>
      <c r="F143" s="112"/>
      <c r="G143" s="112"/>
      <c r="H143" s="112"/>
      <c r="I143" s="112"/>
    </row>
    <row r="144" spans="1:9" ht="15" customHeight="1">
      <c r="A144" s="23">
        <v>1</v>
      </c>
      <c r="B144" s="107" t="s">
        <v>161</v>
      </c>
      <c r="C144" s="107"/>
      <c r="D144" s="107"/>
      <c r="E144" s="107"/>
      <c r="F144" s="107"/>
      <c r="G144" s="107"/>
      <c r="H144" s="30">
        <f>I144/$G$155</f>
        <v>0</v>
      </c>
      <c r="I144" s="31">
        <f>I93</f>
        <v>0</v>
      </c>
    </row>
    <row r="145" spans="1:9" ht="15" customHeight="1">
      <c r="A145" s="23">
        <v>2</v>
      </c>
      <c r="B145" s="107" t="s">
        <v>162</v>
      </c>
      <c r="C145" s="107"/>
      <c r="D145" s="107"/>
      <c r="E145" s="107"/>
      <c r="F145" s="107"/>
      <c r="G145" s="107"/>
      <c r="H145" s="30">
        <f>I145/$G$155</f>
        <v>0</v>
      </c>
      <c r="I145" s="31">
        <f>I103</f>
        <v>0</v>
      </c>
    </row>
    <row r="146" spans="1:9" ht="15" customHeight="1">
      <c r="A146" s="23">
        <v>3</v>
      </c>
      <c r="B146" s="107" t="s">
        <v>163</v>
      </c>
      <c r="C146" s="107"/>
      <c r="D146" s="107"/>
      <c r="E146" s="107"/>
      <c r="F146" s="107"/>
      <c r="G146" s="107"/>
      <c r="H146" s="30">
        <f>I146/$G$155</f>
        <v>0</v>
      </c>
      <c r="I146" s="31">
        <f>I107</f>
        <v>0</v>
      </c>
    </row>
    <row r="147" spans="1:9" ht="15" customHeight="1">
      <c r="A147" s="108" t="s">
        <v>164</v>
      </c>
      <c r="B147" s="108"/>
      <c r="C147" s="108"/>
      <c r="D147" s="108"/>
      <c r="E147" s="108"/>
      <c r="F147" s="108"/>
      <c r="G147" s="108"/>
      <c r="H147" s="50">
        <f>SUM(H144:H146)</f>
        <v>0</v>
      </c>
      <c r="I147" s="51">
        <f>SUM(I144:I146)</f>
        <v>0</v>
      </c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 customHeight="1">
      <c r="A149" s="112" t="s">
        <v>128</v>
      </c>
      <c r="B149" s="112"/>
      <c r="C149" s="112"/>
      <c r="D149" s="112"/>
      <c r="E149" s="112"/>
      <c r="F149" s="112"/>
      <c r="G149" s="112"/>
      <c r="H149" s="112"/>
      <c r="I149" s="112"/>
    </row>
    <row r="150" spans="1:9" ht="15" customHeight="1">
      <c r="A150" s="23">
        <v>1</v>
      </c>
      <c r="B150" s="107" t="s">
        <v>165</v>
      </c>
      <c r="C150" s="107"/>
      <c r="D150" s="107"/>
      <c r="E150" s="107"/>
      <c r="F150" s="107"/>
      <c r="G150" s="107"/>
      <c r="H150" s="30">
        <f>I150/$G$155</f>
        <v>0.14250000000000002</v>
      </c>
      <c r="I150" s="31">
        <f>I122</f>
        <v>707.3062489570251</v>
      </c>
    </row>
    <row r="151" spans="1:9" ht="15" customHeight="1">
      <c r="A151" s="108" t="s">
        <v>166</v>
      </c>
      <c r="B151" s="108"/>
      <c r="C151" s="108"/>
      <c r="D151" s="108"/>
      <c r="E151" s="108"/>
      <c r="F151" s="108"/>
      <c r="G151" s="108"/>
      <c r="H151" s="50">
        <f>H150</f>
        <v>0.14250000000000002</v>
      </c>
      <c r="I151" s="51">
        <f>I122</f>
        <v>707.3062489570251</v>
      </c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 customHeight="1">
      <c r="A153" s="109" t="s">
        <v>156</v>
      </c>
      <c r="B153" s="109"/>
      <c r="C153" s="109"/>
      <c r="D153" s="109"/>
      <c r="E153" s="109"/>
      <c r="F153" s="109"/>
      <c r="G153" s="109"/>
      <c r="H153" s="109"/>
      <c r="I153" s="109"/>
    </row>
    <row r="154" spans="1:9" ht="33.75" customHeight="1">
      <c r="A154" s="110" t="s">
        <v>167</v>
      </c>
      <c r="B154" s="110"/>
      <c r="C154" s="110"/>
      <c r="D154" s="110"/>
      <c r="E154" s="110"/>
      <c r="F154" s="110"/>
      <c r="G154" s="75" t="s">
        <v>168</v>
      </c>
      <c r="H154" s="75" t="s">
        <v>169</v>
      </c>
      <c r="I154" s="75" t="s">
        <v>170</v>
      </c>
    </row>
    <row r="155" spans="1:9" ht="15" customHeight="1">
      <c r="A155" s="111" t="str">
        <f>D5</f>
        <v>Supervisor</v>
      </c>
      <c r="B155" s="111"/>
      <c r="C155" s="111"/>
      <c r="D155" s="111"/>
      <c r="E155" s="111"/>
      <c r="F155" s="111"/>
      <c r="G155" s="76">
        <f>I141+I147+I151</f>
        <v>4963.552624259824</v>
      </c>
      <c r="H155" s="77">
        <v>1</v>
      </c>
      <c r="I155" s="76">
        <f>G155*H155</f>
        <v>4963.552624259824</v>
      </c>
    </row>
    <row r="156" spans="1:9" ht="15" customHeight="1">
      <c r="A156" s="111"/>
      <c r="B156" s="111"/>
      <c r="C156" s="111"/>
      <c r="D156" s="111"/>
      <c r="E156" s="111"/>
      <c r="F156" s="111"/>
      <c r="G156" s="75"/>
      <c r="H156" s="75"/>
      <c r="I156" s="76"/>
    </row>
    <row r="157" spans="1:9" ht="15" customHeight="1">
      <c r="A157" s="106" t="s">
        <v>171</v>
      </c>
      <c r="B157" s="106"/>
      <c r="C157" s="106"/>
      <c r="D157" s="106"/>
      <c r="E157" s="106"/>
      <c r="F157" s="106"/>
      <c r="G157" s="106"/>
      <c r="H157" s="106"/>
      <c r="I157" s="78">
        <f>I155+I156</f>
        <v>4963.552624259824</v>
      </c>
    </row>
  </sheetData>
  <sheetProtection selectLockedCells="1" selectUnlockedCells="1"/>
  <mergeCells count="144">
    <mergeCell ref="A1:I1"/>
    <mergeCell ref="A2:B2"/>
    <mergeCell ref="C2:D2"/>
    <mergeCell ref="E2:I2"/>
    <mergeCell ref="A3:B3"/>
    <mergeCell ref="D5:F5"/>
    <mergeCell ref="G5:H5"/>
    <mergeCell ref="K5:K8"/>
    <mergeCell ref="G6:G9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27:A28"/>
    <mergeCell ref="B27:G27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A44:I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A54:G54"/>
    <mergeCell ref="B55:I55"/>
    <mergeCell ref="B56:I56"/>
    <mergeCell ref="B57:G57"/>
    <mergeCell ref="B58:G58"/>
    <mergeCell ref="B59:G59"/>
    <mergeCell ref="B60:G60"/>
    <mergeCell ref="A61:G61"/>
    <mergeCell ref="B63:G63"/>
    <mergeCell ref="B64:G64"/>
    <mergeCell ref="A65:G65"/>
    <mergeCell ref="A67:G67"/>
    <mergeCell ref="B69:G69"/>
    <mergeCell ref="B70:G70"/>
    <mergeCell ref="B71:G71"/>
    <mergeCell ref="B72:G72"/>
    <mergeCell ref="A73:G73"/>
    <mergeCell ref="A75:I75"/>
    <mergeCell ref="A76:B76"/>
    <mergeCell ref="A77:B77"/>
    <mergeCell ref="A79:I79"/>
    <mergeCell ref="A80:B80"/>
    <mergeCell ref="A81:B81"/>
    <mergeCell ref="A83:G83"/>
    <mergeCell ref="A85:I85"/>
    <mergeCell ref="B86:G86"/>
    <mergeCell ref="B87:G87"/>
    <mergeCell ref="B88:G88"/>
    <mergeCell ref="B89:G89"/>
    <mergeCell ref="B90:G90"/>
    <mergeCell ref="B91:G91"/>
    <mergeCell ref="B92:G92"/>
    <mergeCell ref="A93:G93"/>
    <mergeCell ref="B94:I94"/>
    <mergeCell ref="A96:E96"/>
    <mergeCell ref="A97:B97"/>
    <mergeCell ref="A98:B98"/>
    <mergeCell ref="B99:I99"/>
    <mergeCell ref="B100:G100"/>
    <mergeCell ref="B101:G101"/>
    <mergeCell ref="B102:G102"/>
    <mergeCell ref="A103:G103"/>
    <mergeCell ref="B105:G105"/>
    <mergeCell ref="B106:G106"/>
    <mergeCell ref="A107:G107"/>
    <mergeCell ref="A109:E109"/>
    <mergeCell ref="A110:B110"/>
    <mergeCell ref="A111:B111"/>
    <mergeCell ref="A113:G113"/>
    <mergeCell ref="A115:I115"/>
    <mergeCell ref="B116:G116"/>
    <mergeCell ref="B117:G117"/>
    <mergeCell ref="B118:G118"/>
    <mergeCell ref="B119:G119"/>
    <mergeCell ref="B120:G120"/>
    <mergeCell ref="B121:G121"/>
    <mergeCell ref="A122:G122"/>
    <mergeCell ref="B123:I123"/>
    <mergeCell ref="B124:I124"/>
    <mergeCell ref="B125:I125"/>
    <mergeCell ref="A126:I126"/>
    <mergeCell ref="A127:B127"/>
    <mergeCell ref="D127:E127"/>
    <mergeCell ref="H127:I127"/>
    <mergeCell ref="A128:B128"/>
    <mergeCell ref="D128:E128"/>
    <mergeCell ref="H128:I128"/>
    <mergeCell ref="A129:B129"/>
    <mergeCell ref="H129:I129"/>
    <mergeCell ref="A130:B130"/>
    <mergeCell ref="H130:I130"/>
    <mergeCell ref="A131:B131"/>
    <mergeCell ref="H131:I131"/>
    <mergeCell ref="B132:E132"/>
    <mergeCell ref="H132:I132"/>
    <mergeCell ref="B133:I133"/>
    <mergeCell ref="A134:G134"/>
    <mergeCell ref="A136:I136"/>
    <mergeCell ref="A137:I137"/>
    <mergeCell ref="A151:G151"/>
    <mergeCell ref="B138:G138"/>
    <mergeCell ref="B139:G139"/>
    <mergeCell ref="B140:G140"/>
    <mergeCell ref="A141:G141"/>
    <mergeCell ref="A143:I143"/>
    <mergeCell ref="B144:G144"/>
    <mergeCell ref="A153:I153"/>
    <mergeCell ref="A154:F154"/>
    <mergeCell ref="A155:F155"/>
    <mergeCell ref="A156:F156"/>
    <mergeCell ref="A157:H157"/>
    <mergeCell ref="B145:G145"/>
    <mergeCell ref="B146:G146"/>
    <mergeCell ref="A147:G147"/>
    <mergeCell ref="A149:I149"/>
    <mergeCell ref="B150:G15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130" zoomScaleNormal="130" zoomScalePageLayoutView="0" workbookViewId="0" topLeftCell="A1">
      <selection activeCell="A16" sqref="A16:F19"/>
    </sheetView>
  </sheetViews>
  <sheetFormatPr defaultColWidth="9.00390625" defaultRowHeight="15"/>
  <cols>
    <col min="1" max="3" width="9.00390625" style="0" customWidth="1"/>
    <col min="4" max="4" width="12.140625" style="0" customWidth="1"/>
    <col min="5" max="6" width="9.00390625" style="0" customWidth="1"/>
    <col min="7" max="7" width="13.8515625" style="0" customWidth="1"/>
    <col min="8" max="10" width="9.00390625" style="0" customWidth="1"/>
    <col min="11" max="11" width="19.421875" style="0" customWidth="1"/>
  </cols>
  <sheetData>
    <row r="1" spans="1:9" ht="27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36" customHeight="1">
      <c r="A2" s="145" t="s">
        <v>1</v>
      </c>
      <c r="B2" s="145"/>
      <c r="C2" s="146" t="s">
        <v>184</v>
      </c>
      <c r="D2" s="146"/>
      <c r="E2" s="147" t="s">
        <v>2</v>
      </c>
      <c r="F2" s="147"/>
      <c r="G2" s="147"/>
      <c r="H2" s="147"/>
      <c r="I2" s="147"/>
    </row>
    <row r="3" spans="1:9" ht="15.75" customHeight="1">
      <c r="A3" s="145" t="s">
        <v>3</v>
      </c>
      <c r="B3" s="145"/>
      <c r="C3" s="2" t="s">
        <v>185</v>
      </c>
      <c r="D3" s="3"/>
      <c r="E3" s="4" t="s">
        <v>4</v>
      </c>
      <c r="F3" s="5" t="s">
        <v>5</v>
      </c>
      <c r="G3" s="3"/>
      <c r="H3" s="3"/>
      <c r="I3" s="3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11" ht="18.75" customHeight="1">
      <c r="A5" s="7" t="s">
        <v>6</v>
      </c>
      <c r="B5" s="8"/>
      <c r="C5" s="8"/>
      <c r="D5" s="148" t="s">
        <v>176</v>
      </c>
      <c r="E5" s="148"/>
      <c r="F5" s="148"/>
      <c r="G5" s="143" t="s">
        <v>8</v>
      </c>
      <c r="H5" s="143"/>
      <c r="I5" s="10">
        <v>200</v>
      </c>
      <c r="K5" s="144"/>
    </row>
    <row r="6" spans="1:11" ht="15" customHeight="1">
      <c r="A6" s="11" t="s">
        <v>9</v>
      </c>
      <c r="B6" s="12"/>
      <c r="C6" s="13"/>
      <c r="D6" s="14" t="s">
        <v>173</v>
      </c>
      <c r="E6" s="15"/>
      <c r="F6" s="16"/>
      <c r="G6" s="143" t="s">
        <v>11</v>
      </c>
      <c r="H6" s="9" t="s">
        <v>12</v>
      </c>
      <c r="I6" s="17">
        <v>0.2</v>
      </c>
      <c r="K6" s="144"/>
    </row>
    <row r="7" spans="1:11" ht="22.5">
      <c r="A7" s="18" t="s">
        <v>13</v>
      </c>
      <c r="B7" s="19"/>
      <c r="C7" s="13"/>
      <c r="D7" s="14" t="s">
        <v>174</v>
      </c>
      <c r="E7" s="15"/>
      <c r="F7" s="16"/>
      <c r="G7" s="143"/>
      <c r="H7" s="9" t="s">
        <v>15</v>
      </c>
      <c r="I7" s="20">
        <v>0</v>
      </c>
      <c r="K7" s="144"/>
    </row>
    <row r="8" spans="1:11" ht="15">
      <c r="A8" s="18" t="s">
        <v>16</v>
      </c>
      <c r="B8" s="19"/>
      <c r="C8" s="13"/>
      <c r="D8" s="14"/>
      <c r="E8" s="15"/>
      <c r="F8" s="16"/>
      <c r="G8" s="143"/>
      <c r="H8" s="9" t="s">
        <v>17</v>
      </c>
      <c r="I8" s="17">
        <v>0.4</v>
      </c>
      <c r="K8" s="144"/>
    </row>
    <row r="9" spans="1:9" ht="33.75">
      <c r="A9" s="18" t="s">
        <v>18</v>
      </c>
      <c r="B9" s="19"/>
      <c r="C9" s="13"/>
      <c r="D9" s="21" t="s">
        <v>19</v>
      </c>
      <c r="E9" s="15"/>
      <c r="F9" s="16"/>
      <c r="G9" s="143"/>
      <c r="H9" s="9" t="s">
        <v>15</v>
      </c>
      <c r="I9" s="22">
        <v>0</v>
      </c>
    </row>
    <row r="10" spans="1:9" ht="15" customHeight="1">
      <c r="A10" s="127" t="s">
        <v>20</v>
      </c>
      <c r="B10" s="127"/>
      <c r="C10" s="127"/>
      <c r="D10" s="127"/>
      <c r="E10" s="127"/>
      <c r="F10" s="127"/>
      <c r="G10" s="22"/>
      <c r="H10" s="9">
        <v>220</v>
      </c>
      <c r="I10" s="24">
        <v>1567.81</v>
      </c>
    </row>
    <row r="11" spans="1:9" ht="15" customHeight="1">
      <c r="A11" s="128" t="s">
        <v>21</v>
      </c>
      <c r="B11" s="128"/>
      <c r="C11" s="128"/>
      <c r="D11" s="128"/>
      <c r="E11" s="128"/>
      <c r="F11" s="128"/>
      <c r="G11" s="9" t="str">
        <f>D9</f>
        <v>Porto Alegre</v>
      </c>
      <c r="H11" s="9" t="s">
        <v>22</v>
      </c>
      <c r="I11" s="25">
        <v>0.05</v>
      </c>
    </row>
    <row r="12" spans="1:9" ht="15" customHeight="1">
      <c r="A12" s="128" t="s">
        <v>23</v>
      </c>
      <c r="B12" s="128"/>
      <c r="C12" s="128"/>
      <c r="D12" s="128"/>
      <c r="E12" s="128"/>
      <c r="F12" s="128"/>
      <c r="G12" s="143" t="s">
        <v>24</v>
      </c>
      <c r="H12" s="9" t="s">
        <v>25</v>
      </c>
      <c r="I12" s="26">
        <v>4.8</v>
      </c>
    </row>
    <row r="13" spans="1:9" ht="15">
      <c r="A13" s="128"/>
      <c r="B13" s="128"/>
      <c r="C13" s="128"/>
      <c r="D13" s="128"/>
      <c r="E13" s="128"/>
      <c r="F13" s="128"/>
      <c r="G13" s="143"/>
      <c r="H13" s="9" t="s">
        <v>26</v>
      </c>
      <c r="I13" s="9">
        <v>22</v>
      </c>
    </row>
    <row r="14" spans="1:9" ht="15">
      <c r="A14" s="128"/>
      <c r="B14" s="128"/>
      <c r="C14" s="128"/>
      <c r="D14" s="128"/>
      <c r="E14" s="128"/>
      <c r="F14" s="128"/>
      <c r="G14" s="143"/>
      <c r="H14" s="9" t="s">
        <v>27</v>
      </c>
      <c r="I14" s="9">
        <v>2</v>
      </c>
    </row>
    <row r="15" spans="1:9" ht="15">
      <c r="A15" s="128"/>
      <c r="B15" s="128"/>
      <c r="C15" s="128"/>
      <c r="D15" s="128"/>
      <c r="E15" s="128"/>
      <c r="F15" s="128"/>
      <c r="G15" s="143"/>
      <c r="H15" s="9" t="s">
        <v>28</v>
      </c>
      <c r="I15" s="17">
        <v>0.06</v>
      </c>
    </row>
    <row r="16" spans="1:9" ht="15" customHeight="1">
      <c r="A16" s="128" t="s">
        <v>29</v>
      </c>
      <c r="B16" s="128"/>
      <c r="C16" s="128"/>
      <c r="D16" s="128"/>
      <c r="E16" s="128"/>
      <c r="F16" s="128"/>
      <c r="G16" s="143" t="s">
        <v>24</v>
      </c>
      <c r="H16" s="9" t="s">
        <v>25</v>
      </c>
      <c r="I16" s="26">
        <v>17.41</v>
      </c>
    </row>
    <row r="17" spans="1:9" ht="15">
      <c r="A17" s="128"/>
      <c r="B17" s="128"/>
      <c r="C17" s="128"/>
      <c r="D17" s="128"/>
      <c r="E17" s="128"/>
      <c r="F17" s="128"/>
      <c r="G17" s="143"/>
      <c r="H17" s="9" t="s">
        <v>26</v>
      </c>
      <c r="I17" s="27">
        <f>I13</f>
        <v>22</v>
      </c>
    </row>
    <row r="18" spans="1:9" ht="15">
      <c r="A18" s="128"/>
      <c r="B18" s="128"/>
      <c r="C18" s="128"/>
      <c r="D18" s="128"/>
      <c r="E18" s="128"/>
      <c r="F18" s="128"/>
      <c r="G18" s="143"/>
      <c r="H18" s="9" t="s">
        <v>30</v>
      </c>
      <c r="I18" s="27">
        <v>1</v>
      </c>
    </row>
    <row r="19" spans="1:9" ht="15">
      <c r="A19" s="128"/>
      <c r="B19" s="128"/>
      <c r="C19" s="128"/>
      <c r="D19" s="128"/>
      <c r="E19" s="128"/>
      <c r="F19" s="128"/>
      <c r="G19" s="143"/>
      <c r="H19" s="9" t="s">
        <v>28</v>
      </c>
      <c r="I19" s="28">
        <v>0.18</v>
      </c>
    </row>
    <row r="20" spans="1:9" ht="15" customHeight="1">
      <c r="A20" s="127" t="s">
        <v>31</v>
      </c>
      <c r="B20" s="127"/>
      <c r="C20" s="127"/>
      <c r="D20" s="127"/>
      <c r="E20" s="127"/>
      <c r="F20" s="127"/>
      <c r="G20" s="9"/>
      <c r="H20" s="9" t="s">
        <v>22</v>
      </c>
      <c r="I20" s="28">
        <v>0.2</v>
      </c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 customHeight="1">
      <c r="A22" s="112" t="s">
        <v>32</v>
      </c>
      <c r="B22" s="112"/>
      <c r="C22" s="112"/>
      <c r="D22" s="112"/>
      <c r="E22" s="112"/>
      <c r="F22" s="112"/>
      <c r="G22" s="112"/>
      <c r="H22" s="112"/>
      <c r="I22" s="112"/>
    </row>
    <row r="23" spans="1:9" ht="45" customHeight="1">
      <c r="A23" s="29" t="s">
        <v>33</v>
      </c>
      <c r="B23" s="129" t="s">
        <v>34</v>
      </c>
      <c r="C23" s="129"/>
      <c r="D23" s="129"/>
      <c r="E23" s="129"/>
      <c r="F23" s="129"/>
      <c r="G23" s="129"/>
      <c r="H23" s="29" t="s">
        <v>35</v>
      </c>
      <c r="I23" s="29" t="s">
        <v>36</v>
      </c>
    </row>
    <row r="24" spans="1:9" ht="15" customHeight="1">
      <c r="A24" s="23">
        <v>1</v>
      </c>
      <c r="B24" s="107" t="s">
        <v>37</v>
      </c>
      <c r="C24" s="107"/>
      <c r="D24" s="107"/>
      <c r="E24" s="107"/>
      <c r="F24" s="107"/>
      <c r="G24" s="107"/>
      <c r="H24" s="30">
        <f aca="true" t="shared" si="0" ref="H24:H30">I24/$I$31</f>
        <v>0.5555551618321368</v>
      </c>
      <c r="I24" s="31">
        <f>I10</f>
        <v>1567.81</v>
      </c>
    </row>
    <row r="25" spans="1:9" ht="15" customHeight="1">
      <c r="A25" s="23">
        <v>2</v>
      </c>
      <c r="B25" s="107" t="s">
        <v>38</v>
      </c>
      <c r="C25" s="107"/>
      <c r="D25" s="107"/>
      <c r="E25" s="107"/>
      <c r="F25" s="107"/>
      <c r="G25" s="107"/>
      <c r="H25" s="30">
        <f t="shared" si="0"/>
        <v>0</v>
      </c>
      <c r="I25" s="32">
        <v>0</v>
      </c>
    </row>
    <row r="26" spans="1:9" ht="15" customHeight="1">
      <c r="A26" s="23">
        <v>3</v>
      </c>
      <c r="B26" s="107" t="s">
        <v>39</v>
      </c>
      <c r="C26" s="107"/>
      <c r="D26" s="107"/>
      <c r="E26" s="107"/>
      <c r="F26" s="107"/>
      <c r="G26" s="107"/>
      <c r="H26" s="30">
        <f t="shared" si="0"/>
        <v>0</v>
      </c>
      <c r="I26" s="31">
        <v>0</v>
      </c>
    </row>
    <row r="27" spans="1:9" ht="15" customHeight="1">
      <c r="A27" s="127">
        <v>4</v>
      </c>
      <c r="B27" s="107" t="s">
        <v>40</v>
      </c>
      <c r="C27" s="107"/>
      <c r="D27" s="107"/>
      <c r="E27" s="107"/>
      <c r="F27" s="107"/>
      <c r="G27" s="107"/>
      <c r="H27" s="30">
        <f t="shared" si="0"/>
        <v>0</v>
      </c>
      <c r="I27" s="31">
        <f>I6*I7*954</f>
        <v>0</v>
      </c>
    </row>
    <row r="28" spans="1:9" ht="15" customHeight="1">
      <c r="A28" s="127"/>
      <c r="B28" s="142" t="s">
        <v>41</v>
      </c>
      <c r="C28" s="142"/>
      <c r="D28" s="142"/>
      <c r="E28" s="142"/>
      <c r="F28" s="142"/>
      <c r="G28" s="142"/>
      <c r="H28" s="30">
        <f t="shared" si="0"/>
        <v>0</v>
      </c>
      <c r="I28" s="31">
        <f>(I8*I10*I9)</f>
        <v>0</v>
      </c>
    </row>
    <row r="29" spans="1:9" ht="15" customHeight="1">
      <c r="A29" s="23">
        <v>5</v>
      </c>
      <c r="B29" s="107" t="s">
        <v>177</v>
      </c>
      <c r="C29" s="107"/>
      <c r="D29" s="107"/>
      <c r="E29" s="107"/>
      <c r="F29" s="107"/>
      <c r="G29" s="107"/>
      <c r="H29" s="30">
        <f t="shared" si="0"/>
        <v>0.4444448381678632</v>
      </c>
      <c r="I29" s="31">
        <v>1254.25</v>
      </c>
    </row>
    <row r="30" spans="1:9" ht="15" customHeight="1">
      <c r="A30" s="23">
        <v>6</v>
      </c>
      <c r="B30" s="107" t="s">
        <v>31</v>
      </c>
      <c r="C30" s="107"/>
      <c r="D30" s="107"/>
      <c r="E30" s="107"/>
      <c r="F30" s="107"/>
      <c r="G30" s="107"/>
      <c r="H30" s="30">
        <f t="shared" si="0"/>
        <v>0</v>
      </c>
      <c r="I30" s="31">
        <v>0</v>
      </c>
    </row>
    <row r="31" spans="1:9" ht="15" customHeight="1">
      <c r="A31" s="122" t="s">
        <v>42</v>
      </c>
      <c r="B31" s="122"/>
      <c r="C31" s="122"/>
      <c r="D31" s="122"/>
      <c r="E31" s="122"/>
      <c r="F31" s="122"/>
      <c r="G31" s="122"/>
      <c r="H31" s="33">
        <f>SUM(H24:H30)</f>
        <v>1</v>
      </c>
      <c r="I31" s="34">
        <f>SUM(I24:I30)</f>
        <v>2822.06</v>
      </c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45" customHeight="1">
      <c r="A33" s="29" t="s">
        <v>43</v>
      </c>
      <c r="B33" s="129" t="s">
        <v>44</v>
      </c>
      <c r="C33" s="129"/>
      <c r="D33" s="129"/>
      <c r="E33" s="129"/>
      <c r="F33" s="129"/>
      <c r="G33" s="129"/>
      <c r="H33" s="29" t="s">
        <v>35</v>
      </c>
      <c r="I33" s="29" t="s">
        <v>36</v>
      </c>
    </row>
    <row r="34" spans="1:9" ht="15" customHeight="1">
      <c r="A34" s="23">
        <v>1</v>
      </c>
      <c r="B34" s="107" t="s">
        <v>45</v>
      </c>
      <c r="C34" s="107"/>
      <c r="D34" s="107"/>
      <c r="E34" s="107"/>
      <c r="F34" s="107"/>
      <c r="G34" s="107"/>
      <c r="H34" s="30">
        <v>0.2</v>
      </c>
      <c r="I34" s="31">
        <f aca="true" t="shared" si="1" ref="I34:I41">$I$31*H34</f>
        <v>564.412</v>
      </c>
    </row>
    <row r="35" spans="1:9" ht="15" customHeight="1">
      <c r="A35" s="23">
        <v>2</v>
      </c>
      <c r="B35" s="107" t="s">
        <v>46</v>
      </c>
      <c r="C35" s="107"/>
      <c r="D35" s="107"/>
      <c r="E35" s="107"/>
      <c r="F35" s="107"/>
      <c r="G35" s="107"/>
      <c r="H35" s="30">
        <v>0.015</v>
      </c>
      <c r="I35" s="31">
        <f t="shared" si="1"/>
        <v>42.3309</v>
      </c>
    </row>
    <row r="36" spans="1:9" ht="15" customHeight="1">
      <c r="A36" s="23">
        <v>3</v>
      </c>
      <c r="B36" s="107" t="s">
        <v>47</v>
      </c>
      <c r="C36" s="107"/>
      <c r="D36" s="107"/>
      <c r="E36" s="107"/>
      <c r="F36" s="107"/>
      <c r="G36" s="107"/>
      <c r="H36" s="30">
        <v>0.01</v>
      </c>
      <c r="I36" s="31">
        <f t="shared" si="1"/>
        <v>28.2206</v>
      </c>
    </row>
    <row r="37" spans="1:9" ht="15" customHeight="1">
      <c r="A37" s="23">
        <v>4</v>
      </c>
      <c r="B37" s="107" t="s">
        <v>48</v>
      </c>
      <c r="C37" s="107"/>
      <c r="D37" s="107"/>
      <c r="E37" s="107"/>
      <c r="F37" s="107"/>
      <c r="G37" s="107"/>
      <c r="H37" s="30">
        <v>0.002</v>
      </c>
      <c r="I37" s="31">
        <f t="shared" si="1"/>
        <v>5.64412</v>
      </c>
    </row>
    <row r="38" spans="1:9" ht="15" customHeight="1">
      <c r="A38" s="23">
        <v>5</v>
      </c>
      <c r="B38" s="107" t="s">
        <v>49</v>
      </c>
      <c r="C38" s="107"/>
      <c r="D38" s="107"/>
      <c r="E38" s="107"/>
      <c r="F38" s="107"/>
      <c r="G38" s="107"/>
      <c r="H38" s="30">
        <v>0.025</v>
      </c>
      <c r="I38" s="31">
        <f t="shared" si="1"/>
        <v>70.5515</v>
      </c>
    </row>
    <row r="39" spans="1:9" ht="15" customHeight="1">
      <c r="A39" s="23">
        <v>6</v>
      </c>
      <c r="B39" s="107" t="s">
        <v>50</v>
      </c>
      <c r="C39" s="107"/>
      <c r="D39" s="107"/>
      <c r="E39" s="107"/>
      <c r="F39" s="107"/>
      <c r="G39" s="107"/>
      <c r="H39" s="30">
        <v>0.08</v>
      </c>
      <c r="I39" s="31">
        <f t="shared" si="1"/>
        <v>225.7648</v>
      </c>
    </row>
    <row r="40" spans="1:9" ht="19.5" customHeight="1">
      <c r="A40" s="23">
        <v>7</v>
      </c>
      <c r="B40" s="107" t="s">
        <v>51</v>
      </c>
      <c r="C40" s="107"/>
      <c r="D40" s="107"/>
      <c r="E40" s="107"/>
      <c r="F40" s="107"/>
      <c r="G40" s="107"/>
      <c r="H40" s="30">
        <v>0.03</v>
      </c>
      <c r="I40" s="31">
        <f t="shared" si="1"/>
        <v>84.6618</v>
      </c>
    </row>
    <row r="41" spans="1:9" ht="15" customHeight="1">
      <c r="A41" s="23">
        <v>8</v>
      </c>
      <c r="B41" s="107" t="s">
        <v>52</v>
      </c>
      <c r="C41" s="107"/>
      <c r="D41" s="107"/>
      <c r="E41" s="107"/>
      <c r="F41" s="107"/>
      <c r="G41" s="107"/>
      <c r="H41" s="30">
        <v>0.006</v>
      </c>
      <c r="I41" s="31">
        <f t="shared" si="1"/>
        <v>16.93236</v>
      </c>
    </row>
    <row r="42" spans="1:9" ht="15" customHeight="1">
      <c r="A42" s="122" t="s">
        <v>53</v>
      </c>
      <c r="B42" s="122"/>
      <c r="C42" s="122"/>
      <c r="D42" s="122"/>
      <c r="E42" s="122"/>
      <c r="F42" s="122"/>
      <c r="G42" s="122"/>
      <c r="H42" s="33">
        <f>SUM(H34:H41)</f>
        <v>0.3680000000000001</v>
      </c>
      <c r="I42" s="34">
        <f>I34+I35+I36+I37+I38+I39+I40+I41</f>
        <v>1038.51808</v>
      </c>
    </row>
    <row r="43" spans="1:9" ht="18" customHeight="1">
      <c r="A43" s="141" t="s">
        <v>54</v>
      </c>
      <c r="B43" s="141"/>
      <c r="C43" s="141"/>
      <c r="D43" s="141"/>
      <c r="E43" s="141"/>
      <c r="F43" s="141"/>
      <c r="G43" s="141"/>
      <c r="H43" s="141"/>
      <c r="I43" s="141"/>
    </row>
    <row r="44" spans="1:9" ht="45" customHeight="1">
      <c r="A44" s="140" t="s">
        <v>55</v>
      </c>
      <c r="B44" s="140"/>
      <c r="C44" s="140"/>
      <c r="D44" s="140"/>
      <c r="E44" s="140"/>
      <c r="F44" s="140"/>
      <c r="G44" s="140"/>
      <c r="H44" s="140"/>
      <c r="I44" s="140"/>
    </row>
    <row r="45" spans="1:9" ht="45" customHeight="1">
      <c r="A45" s="29" t="s">
        <v>56</v>
      </c>
      <c r="B45" s="129" t="s">
        <v>57</v>
      </c>
      <c r="C45" s="129"/>
      <c r="D45" s="129"/>
      <c r="E45" s="129"/>
      <c r="F45" s="129"/>
      <c r="G45" s="129"/>
      <c r="H45" s="29" t="s">
        <v>35</v>
      </c>
      <c r="I45" s="29" t="s">
        <v>36</v>
      </c>
    </row>
    <row r="46" spans="1:9" ht="15" customHeight="1">
      <c r="A46" s="23">
        <v>1</v>
      </c>
      <c r="B46" s="107" t="s">
        <v>58</v>
      </c>
      <c r="C46" s="107"/>
      <c r="D46" s="107"/>
      <c r="E46" s="107"/>
      <c r="F46" s="107"/>
      <c r="G46" s="107"/>
      <c r="H46" s="30">
        <v>0.1111</v>
      </c>
      <c r="I46" s="31">
        <f aca="true" t="shared" si="2" ref="I46:I53">$I$31*H46</f>
        <v>313.530866</v>
      </c>
    </row>
    <row r="47" spans="1:9" ht="15" customHeight="1">
      <c r="A47" s="23">
        <v>2</v>
      </c>
      <c r="B47" s="107" t="s">
        <v>59</v>
      </c>
      <c r="C47" s="107"/>
      <c r="D47" s="107"/>
      <c r="E47" s="107"/>
      <c r="F47" s="107"/>
      <c r="G47" s="107"/>
      <c r="H47" s="30">
        <v>0.02047</v>
      </c>
      <c r="I47" s="31">
        <f t="shared" si="2"/>
        <v>57.76756819999999</v>
      </c>
    </row>
    <row r="48" spans="1:9" ht="15" customHeight="1">
      <c r="A48" s="23">
        <v>3</v>
      </c>
      <c r="B48" s="107" t="s">
        <v>60</v>
      </c>
      <c r="C48" s="107"/>
      <c r="D48" s="107"/>
      <c r="E48" s="107"/>
      <c r="F48" s="107"/>
      <c r="G48" s="107"/>
      <c r="H48" s="30">
        <v>0.012123</v>
      </c>
      <c r="I48" s="31">
        <f t="shared" si="2"/>
        <v>34.21183338</v>
      </c>
    </row>
    <row r="49" spans="1:9" ht="15" customHeight="1">
      <c r="A49" s="23">
        <v>4</v>
      </c>
      <c r="B49" s="107" t="s">
        <v>61</v>
      </c>
      <c r="C49" s="107"/>
      <c r="D49" s="107"/>
      <c r="E49" s="107"/>
      <c r="F49" s="107"/>
      <c r="G49" s="107"/>
      <c r="H49" s="30">
        <v>0.011436</v>
      </c>
      <c r="I49" s="31">
        <f t="shared" si="2"/>
        <v>32.27307816</v>
      </c>
    </row>
    <row r="50" spans="1:9" ht="15" customHeight="1">
      <c r="A50" s="23">
        <v>5</v>
      </c>
      <c r="B50" s="107" t="s">
        <v>62</v>
      </c>
      <c r="C50" s="107"/>
      <c r="D50" s="107"/>
      <c r="E50" s="107"/>
      <c r="F50" s="107"/>
      <c r="G50" s="107"/>
      <c r="H50" s="30">
        <v>0.000174</v>
      </c>
      <c r="I50" s="31">
        <f t="shared" si="2"/>
        <v>0.49103844</v>
      </c>
    </row>
    <row r="51" spans="1:9" ht="15" customHeight="1">
      <c r="A51" s="23">
        <v>6</v>
      </c>
      <c r="B51" s="107" t="s">
        <v>63</v>
      </c>
      <c r="C51" s="107"/>
      <c r="D51" s="107"/>
      <c r="E51" s="107"/>
      <c r="F51" s="107"/>
      <c r="G51" s="107"/>
      <c r="H51" s="30">
        <v>0.000442</v>
      </c>
      <c r="I51" s="31">
        <f t="shared" si="2"/>
        <v>1.24735052</v>
      </c>
    </row>
    <row r="52" spans="1:9" ht="15" customHeight="1">
      <c r="A52" s="23">
        <v>7</v>
      </c>
      <c r="B52" s="107" t="s">
        <v>64</v>
      </c>
      <c r="C52" s="107"/>
      <c r="D52" s="107"/>
      <c r="E52" s="107"/>
      <c r="F52" s="107"/>
      <c r="G52" s="107"/>
      <c r="H52" s="30">
        <v>0.000185</v>
      </c>
      <c r="I52" s="31">
        <f t="shared" si="2"/>
        <v>0.5220811</v>
      </c>
    </row>
    <row r="53" spans="1:9" ht="15" customHeight="1">
      <c r="A53" s="23">
        <v>8</v>
      </c>
      <c r="B53" s="107" t="s">
        <v>65</v>
      </c>
      <c r="C53" s="107"/>
      <c r="D53" s="107"/>
      <c r="E53" s="107"/>
      <c r="F53" s="107"/>
      <c r="G53" s="107"/>
      <c r="H53" s="30">
        <v>0.09079</v>
      </c>
      <c r="I53" s="31">
        <f t="shared" si="2"/>
        <v>256.2148274</v>
      </c>
    </row>
    <row r="54" spans="1:9" ht="15" customHeight="1">
      <c r="A54" s="122" t="s">
        <v>66</v>
      </c>
      <c r="B54" s="122"/>
      <c r="C54" s="122"/>
      <c r="D54" s="122"/>
      <c r="E54" s="122"/>
      <c r="F54" s="122"/>
      <c r="G54" s="122"/>
      <c r="H54" s="33">
        <f>SUM(H46:H53)</f>
        <v>0.24672</v>
      </c>
      <c r="I54" s="34">
        <f>I46+I47+I48+I49+I50+I51+I52+I53</f>
        <v>696.2586432</v>
      </c>
    </row>
    <row r="55" spans="1:9" s="36" customFormat="1" ht="11.25" customHeight="1">
      <c r="A55" s="35" t="s">
        <v>67</v>
      </c>
      <c r="B55" s="123" t="s">
        <v>68</v>
      </c>
      <c r="C55" s="123"/>
      <c r="D55" s="123"/>
      <c r="E55" s="123"/>
      <c r="F55" s="123"/>
      <c r="G55" s="123"/>
      <c r="H55" s="123"/>
      <c r="I55" s="123"/>
    </row>
    <row r="56" spans="1:9" s="36" customFormat="1" ht="11.25" customHeight="1">
      <c r="A56" s="35" t="s">
        <v>69</v>
      </c>
      <c r="B56" s="139" t="s">
        <v>70</v>
      </c>
      <c r="C56" s="139"/>
      <c r="D56" s="139"/>
      <c r="E56" s="139"/>
      <c r="F56" s="139"/>
      <c r="G56" s="139"/>
      <c r="H56" s="139"/>
      <c r="I56" s="139"/>
    </row>
    <row r="57" spans="1:9" ht="45" customHeight="1">
      <c r="A57" s="29" t="s">
        <v>71</v>
      </c>
      <c r="B57" s="129" t="s">
        <v>72</v>
      </c>
      <c r="C57" s="129"/>
      <c r="D57" s="129"/>
      <c r="E57" s="129"/>
      <c r="F57" s="129"/>
      <c r="G57" s="129"/>
      <c r="H57" s="29" t="s">
        <v>35</v>
      </c>
      <c r="I57" s="29" t="s">
        <v>36</v>
      </c>
    </row>
    <row r="58" spans="1:9" ht="15" customHeight="1">
      <c r="A58" s="23">
        <v>1</v>
      </c>
      <c r="B58" s="107" t="s">
        <v>73</v>
      </c>
      <c r="C58" s="107"/>
      <c r="D58" s="107"/>
      <c r="E58" s="107"/>
      <c r="F58" s="107"/>
      <c r="G58" s="107"/>
      <c r="H58" s="30">
        <v>0.023627</v>
      </c>
      <c r="I58" s="31">
        <f>$I$31*H58</f>
        <v>66.67681162</v>
      </c>
    </row>
    <row r="59" spans="1:9" ht="15" customHeight="1">
      <c r="A59" s="23">
        <v>2</v>
      </c>
      <c r="B59" s="107" t="s">
        <v>74</v>
      </c>
      <c r="C59" s="107"/>
      <c r="D59" s="107"/>
      <c r="E59" s="107"/>
      <c r="F59" s="107"/>
      <c r="G59" s="107"/>
      <c r="H59" s="30">
        <v>0.001717</v>
      </c>
      <c r="I59" s="31">
        <f>$I$31*H59</f>
        <v>4.84547702</v>
      </c>
    </row>
    <row r="60" spans="1:9" ht="15" customHeight="1">
      <c r="A60" s="23">
        <v>3</v>
      </c>
      <c r="B60" s="107" t="s">
        <v>75</v>
      </c>
      <c r="C60" s="107"/>
      <c r="D60" s="107"/>
      <c r="E60" s="107"/>
      <c r="F60" s="107"/>
      <c r="G60" s="107"/>
      <c r="H60" s="30">
        <v>0.011813</v>
      </c>
      <c r="I60" s="31">
        <f>$I$31*H60</f>
        <v>33.33699478</v>
      </c>
    </row>
    <row r="61" spans="1:9" ht="15" customHeight="1">
      <c r="A61" s="122" t="s">
        <v>76</v>
      </c>
      <c r="B61" s="122"/>
      <c r="C61" s="122"/>
      <c r="D61" s="122"/>
      <c r="E61" s="122"/>
      <c r="F61" s="122"/>
      <c r="G61" s="122"/>
      <c r="H61" s="33">
        <f>SUM(H58:H60)</f>
        <v>0.037156999999999996</v>
      </c>
      <c r="I61" s="34">
        <f>I58+I59+I60</f>
        <v>104.85928342</v>
      </c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45" customHeight="1">
      <c r="A63" s="29" t="s">
        <v>77</v>
      </c>
      <c r="B63" s="129" t="s">
        <v>78</v>
      </c>
      <c r="C63" s="129"/>
      <c r="D63" s="129"/>
      <c r="E63" s="129"/>
      <c r="F63" s="129"/>
      <c r="G63" s="129"/>
      <c r="H63" s="29" t="s">
        <v>35</v>
      </c>
      <c r="I63" s="29" t="s">
        <v>36</v>
      </c>
    </row>
    <row r="64" spans="1:9" ht="15" customHeight="1">
      <c r="A64" s="23">
        <v>1</v>
      </c>
      <c r="B64" s="107" t="s">
        <v>79</v>
      </c>
      <c r="C64" s="107"/>
      <c r="D64" s="107"/>
      <c r="E64" s="107"/>
      <c r="F64" s="107"/>
      <c r="G64" s="107"/>
      <c r="H64" s="30">
        <f>(H42*H54)</f>
        <v>0.09079296000000002</v>
      </c>
      <c r="I64" s="31">
        <f>$I$31*H64</f>
        <v>256.22318069760007</v>
      </c>
    </row>
    <row r="65" spans="1:9" ht="15" customHeight="1">
      <c r="A65" s="122" t="s">
        <v>80</v>
      </c>
      <c r="B65" s="122"/>
      <c r="C65" s="122"/>
      <c r="D65" s="122"/>
      <c r="E65" s="122"/>
      <c r="F65" s="122"/>
      <c r="G65" s="122"/>
      <c r="H65" s="33">
        <f>SUM(H64:H64)</f>
        <v>0.09079296000000002</v>
      </c>
      <c r="I65" s="34">
        <f>I64</f>
        <v>256.22318069760007</v>
      </c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138" t="s">
        <v>81</v>
      </c>
      <c r="B67" s="138"/>
      <c r="C67" s="138"/>
      <c r="D67" s="138"/>
      <c r="E67" s="138"/>
      <c r="F67" s="138"/>
      <c r="G67" s="138"/>
      <c r="H67" s="37">
        <f>H42+H54+H61+H65</f>
        <v>0.7426699600000002</v>
      </c>
      <c r="I67" s="38">
        <f>I42+I54+I61+I65</f>
        <v>2095.8591873176</v>
      </c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45" customHeight="1">
      <c r="A69" s="29" t="s">
        <v>82</v>
      </c>
      <c r="B69" s="129" t="s">
        <v>83</v>
      </c>
      <c r="C69" s="129"/>
      <c r="D69" s="129"/>
      <c r="E69" s="129"/>
      <c r="F69" s="129"/>
      <c r="G69" s="129"/>
      <c r="H69" s="29" t="s">
        <v>35</v>
      </c>
      <c r="I69" s="29" t="s">
        <v>36</v>
      </c>
    </row>
    <row r="70" spans="1:9" ht="15" customHeight="1">
      <c r="A70" s="1">
        <v>1</v>
      </c>
      <c r="B70" s="107" t="s">
        <v>84</v>
      </c>
      <c r="C70" s="107"/>
      <c r="D70" s="107"/>
      <c r="E70" s="107"/>
      <c r="F70" s="107"/>
      <c r="G70" s="107"/>
      <c r="H70" s="30">
        <f>I70/$I$31</f>
        <v>0.11129331056037078</v>
      </c>
      <c r="I70" s="31">
        <f>I81</f>
        <v>314.0764</v>
      </c>
    </row>
    <row r="71" spans="1:9" ht="15" customHeight="1">
      <c r="A71" s="1">
        <v>2</v>
      </c>
      <c r="B71" s="107" t="s">
        <v>85</v>
      </c>
      <c r="C71" s="107"/>
      <c r="D71" s="107"/>
      <c r="E71" s="107"/>
      <c r="F71" s="107"/>
      <c r="G71" s="107"/>
      <c r="H71" s="30">
        <f>I71/$I$31</f>
        <v>0.04150563772563305</v>
      </c>
      <c r="I71" s="31">
        <f>I77</f>
        <v>117.1314</v>
      </c>
    </row>
    <row r="72" spans="1:9" ht="15" customHeight="1">
      <c r="A72" s="23">
        <v>3</v>
      </c>
      <c r="B72" s="107" t="s">
        <v>86</v>
      </c>
      <c r="C72" s="107"/>
      <c r="D72" s="107"/>
      <c r="E72" s="107"/>
      <c r="F72" s="107"/>
      <c r="G72" s="107"/>
      <c r="H72" s="30">
        <f>I72/$I$31</f>
        <v>0</v>
      </c>
      <c r="I72" s="31">
        <v>0</v>
      </c>
    </row>
    <row r="73" spans="1:9" ht="15" customHeight="1">
      <c r="A73" s="122" t="s">
        <v>87</v>
      </c>
      <c r="B73" s="122"/>
      <c r="C73" s="122"/>
      <c r="D73" s="122"/>
      <c r="E73" s="122"/>
      <c r="F73" s="122"/>
      <c r="G73" s="122"/>
      <c r="H73" s="33">
        <f>SUM(H70:H72)</f>
        <v>0.15279894828600382</v>
      </c>
      <c r="I73" s="34">
        <f>SUM(I70:I72)</f>
        <v>431.20779999999996</v>
      </c>
    </row>
    <row r="74" spans="1:9" ht="15">
      <c r="A74" s="39"/>
      <c r="B74" s="39"/>
      <c r="C74" s="39"/>
      <c r="D74" s="39"/>
      <c r="E74" s="39"/>
      <c r="F74" s="39"/>
      <c r="G74" s="39"/>
      <c r="H74" s="40"/>
      <c r="I74" s="41"/>
    </row>
    <row r="75" spans="1:9" ht="15" customHeight="1">
      <c r="A75" s="126" t="s">
        <v>88</v>
      </c>
      <c r="B75" s="126"/>
      <c r="C75" s="126"/>
      <c r="D75" s="126"/>
      <c r="E75" s="126"/>
      <c r="F75" s="126"/>
      <c r="G75" s="126"/>
      <c r="H75" s="126"/>
      <c r="I75" s="126"/>
    </row>
    <row r="76" spans="1:9" ht="22.5" customHeight="1">
      <c r="A76" s="127" t="s">
        <v>89</v>
      </c>
      <c r="B76" s="127"/>
      <c r="C76" s="23" t="s">
        <v>90</v>
      </c>
      <c r="D76" s="23" t="s">
        <v>91</v>
      </c>
      <c r="E76" s="23" t="s">
        <v>92</v>
      </c>
      <c r="F76" s="23" t="s">
        <v>93</v>
      </c>
      <c r="G76" s="23" t="s">
        <v>94</v>
      </c>
      <c r="H76" s="30" t="s">
        <v>95</v>
      </c>
      <c r="I76" s="31" t="s">
        <v>96</v>
      </c>
    </row>
    <row r="77" spans="1:9" ht="15" customHeight="1">
      <c r="A77" s="137">
        <f>I12</f>
        <v>4.8</v>
      </c>
      <c r="B77" s="137"/>
      <c r="C77" s="23">
        <f>I13</f>
        <v>22</v>
      </c>
      <c r="D77" s="23">
        <f>I14</f>
        <v>2</v>
      </c>
      <c r="E77" s="42">
        <f>A77*C77*D77</f>
        <v>211.2</v>
      </c>
      <c r="F77" s="31">
        <f>I24</f>
        <v>1567.81</v>
      </c>
      <c r="G77" s="43">
        <f>I15</f>
        <v>0.06</v>
      </c>
      <c r="H77" s="42">
        <f>F77*G77</f>
        <v>94.06859999999999</v>
      </c>
      <c r="I77" s="31">
        <f>IF((E77-H77)&lt;0,0,E77-H77)</f>
        <v>117.1314</v>
      </c>
    </row>
    <row r="78" spans="1:9" ht="15">
      <c r="A78" s="44"/>
      <c r="B78" s="44"/>
      <c r="C78" s="44"/>
      <c r="D78" s="44"/>
      <c r="E78" s="45"/>
      <c r="F78" s="45"/>
      <c r="G78" s="46"/>
      <c r="H78" s="45"/>
      <c r="I78" s="47"/>
    </row>
    <row r="79" spans="1:9" ht="15" customHeight="1">
      <c r="A79" s="126" t="s">
        <v>97</v>
      </c>
      <c r="B79" s="126"/>
      <c r="C79" s="126"/>
      <c r="D79" s="126"/>
      <c r="E79" s="126"/>
      <c r="F79" s="126"/>
      <c r="G79" s="126"/>
      <c r="H79" s="126"/>
      <c r="I79" s="126"/>
    </row>
    <row r="80" spans="1:9" ht="22.5" customHeight="1">
      <c r="A80" s="127" t="s">
        <v>89</v>
      </c>
      <c r="B80" s="127"/>
      <c r="C80" s="23" t="s">
        <v>98</v>
      </c>
      <c r="D80" s="23" t="s">
        <v>91</v>
      </c>
      <c r="E80" s="23" t="s">
        <v>92</v>
      </c>
      <c r="F80" s="23" t="s">
        <v>93</v>
      </c>
      <c r="G80" s="23" t="s">
        <v>94</v>
      </c>
      <c r="H80" s="30" t="str">
        <f>H76</f>
        <v>Valor desconto</v>
      </c>
      <c r="I80" s="31" t="s">
        <v>96</v>
      </c>
    </row>
    <row r="81" spans="1:9" ht="15" customHeight="1">
      <c r="A81" s="136">
        <f>I16</f>
        <v>17.41</v>
      </c>
      <c r="B81" s="136"/>
      <c r="C81" s="48">
        <f>I17</f>
        <v>22</v>
      </c>
      <c r="D81" s="23">
        <f>I18</f>
        <v>1</v>
      </c>
      <c r="E81" s="42">
        <f>A81*C81*D81</f>
        <v>383.02</v>
      </c>
      <c r="F81" s="42">
        <f>E81</f>
        <v>383.02</v>
      </c>
      <c r="G81" s="49">
        <f>I19</f>
        <v>0.18</v>
      </c>
      <c r="H81" s="42">
        <f>F81*G81</f>
        <v>68.94359999999999</v>
      </c>
      <c r="I81" s="31">
        <f>IF((E81-H81)&lt;0,0,E81-H81)</f>
        <v>314.0764</v>
      </c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108" t="s">
        <v>99</v>
      </c>
      <c r="B83" s="108"/>
      <c r="C83" s="108"/>
      <c r="D83" s="108"/>
      <c r="E83" s="108"/>
      <c r="F83" s="108"/>
      <c r="G83" s="108"/>
      <c r="H83" s="50">
        <f>H31+H67+H73</f>
        <v>1.895468908286004</v>
      </c>
      <c r="I83" s="51">
        <f>I31+I67+I73</f>
        <v>5349.126987317601</v>
      </c>
    </row>
    <row r="84" spans="1:9" ht="15">
      <c r="A84" s="52"/>
      <c r="B84" s="52"/>
      <c r="C84" s="52"/>
      <c r="D84" s="52"/>
      <c r="E84" s="52"/>
      <c r="F84" s="52"/>
      <c r="G84" s="52"/>
      <c r="H84" s="53"/>
      <c r="I84" s="54"/>
    </row>
    <row r="85" spans="1:9" ht="15" customHeight="1">
      <c r="A85" s="112" t="s">
        <v>100</v>
      </c>
      <c r="B85" s="112"/>
      <c r="C85" s="112"/>
      <c r="D85" s="112"/>
      <c r="E85" s="112"/>
      <c r="F85" s="112"/>
      <c r="G85" s="112"/>
      <c r="H85" s="112"/>
      <c r="I85" s="112"/>
    </row>
    <row r="86" spans="1:9" ht="45" customHeight="1">
      <c r="A86" s="29" t="s">
        <v>33</v>
      </c>
      <c r="B86" s="129" t="s">
        <v>101</v>
      </c>
      <c r="C86" s="129"/>
      <c r="D86" s="129"/>
      <c r="E86" s="129"/>
      <c r="F86" s="129"/>
      <c r="G86" s="129"/>
      <c r="H86" s="29" t="s">
        <v>35</v>
      </c>
      <c r="I86" s="29" t="s">
        <v>36</v>
      </c>
    </row>
    <row r="87" spans="1:9" ht="15" customHeight="1">
      <c r="A87" s="23">
        <v>1</v>
      </c>
      <c r="B87" s="107" t="s">
        <v>102</v>
      </c>
      <c r="C87" s="107"/>
      <c r="D87" s="107"/>
      <c r="E87" s="107"/>
      <c r="F87" s="107"/>
      <c r="G87" s="107"/>
      <c r="H87" s="30">
        <f aca="true" t="shared" si="3" ref="H87:H92">I87/$I$98</f>
        <v>0</v>
      </c>
      <c r="I87" s="31">
        <v>0</v>
      </c>
    </row>
    <row r="88" spans="1:9" ht="15" customHeight="1">
      <c r="A88" s="23">
        <v>2</v>
      </c>
      <c r="B88" s="135" t="s">
        <v>103</v>
      </c>
      <c r="C88" s="135"/>
      <c r="D88" s="135"/>
      <c r="E88" s="135"/>
      <c r="F88" s="135"/>
      <c r="G88" s="135"/>
      <c r="H88" s="30">
        <f t="shared" si="3"/>
        <v>0</v>
      </c>
      <c r="I88" s="31">
        <v>0</v>
      </c>
    </row>
    <row r="89" spans="1:9" ht="15" customHeight="1">
      <c r="A89" s="23">
        <v>3</v>
      </c>
      <c r="B89" s="107" t="s">
        <v>104</v>
      </c>
      <c r="C89" s="107"/>
      <c r="D89" s="107"/>
      <c r="E89" s="107"/>
      <c r="F89" s="107"/>
      <c r="G89" s="107"/>
      <c r="H89" s="30">
        <f t="shared" si="3"/>
        <v>0</v>
      </c>
      <c r="I89" s="31">
        <v>0</v>
      </c>
    </row>
    <row r="90" spans="1:9" ht="15" customHeight="1">
      <c r="A90" s="23">
        <v>4</v>
      </c>
      <c r="B90" s="135" t="s">
        <v>105</v>
      </c>
      <c r="C90" s="135"/>
      <c r="D90" s="135"/>
      <c r="E90" s="135"/>
      <c r="F90" s="135"/>
      <c r="G90" s="135"/>
      <c r="H90" s="30">
        <f t="shared" si="3"/>
        <v>0</v>
      </c>
      <c r="I90" s="31"/>
    </row>
    <row r="91" spans="1:9" ht="15" customHeight="1">
      <c r="A91" s="23">
        <v>5</v>
      </c>
      <c r="B91" s="107" t="s">
        <v>106</v>
      </c>
      <c r="C91" s="107"/>
      <c r="D91" s="107"/>
      <c r="E91" s="107"/>
      <c r="F91" s="107"/>
      <c r="G91" s="107"/>
      <c r="H91" s="30">
        <f t="shared" si="3"/>
        <v>0</v>
      </c>
      <c r="I91" s="31">
        <v>0</v>
      </c>
    </row>
    <row r="92" spans="1:9" ht="15" customHeight="1">
      <c r="A92" s="23">
        <v>6</v>
      </c>
      <c r="B92" s="107" t="s">
        <v>107</v>
      </c>
      <c r="C92" s="107"/>
      <c r="D92" s="107"/>
      <c r="E92" s="107"/>
      <c r="F92" s="107"/>
      <c r="G92" s="107"/>
      <c r="H92" s="30">
        <f t="shared" si="3"/>
        <v>0</v>
      </c>
      <c r="I92" s="31"/>
    </row>
    <row r="93" spans="1:9" ht="15" customHeight="1">
      <c r="A93" s="122" t="s">
        <v>108</v>
      </c>
      <c r="B93" s="122"/>
      <c r="C93" s="122"/>
      <c r="D93" s="122"/>
      <c r="E93" s="122"/>
      <c r="F93" s="122"/>
      <c r="G93" s="122"/>
      <c r="H93" s="33">
        <f>H87+H88+H89+H90+H91+H92</f>
        <v>0</v>
      </c>
      <c r="I93" s="55"/>
    </row>
    <row r="94" spans="2:9" ht="21.75" customHeight="1">
      <c r="B94" s="123" t="s">
        <v>109</v>
      </c>
      <c r="C94" s="123"/>
      <c r="D94" s="123"/>
      <c r="E94" s="123"/>
      <c r="F94" s="123"/>
      <c r="G94" s="123"/>
      <c r="H94" s="123"/>
      <c r="I94" s="123"/>
    </row>
    <row r="96" spans="1:9" ht="51" customHeight="1">
      <c r="A96" s="133" t="s">
        <v>110</v>
      </c>
      <c r="B96" s="133"/>
      <c r="C96" s="133"/>
      <c r="D96" s="133"/>
      <c r="E96" s="133"/>
      <c r="F96" s="56">
        <v>0.2</v>
      </c>
      <c r="G96" s="57">
        <f>I98*F96</f>
        <v>1046.39911746352</v>
      </c>
      <c r="H96" s="58" t="s">
        <v>111</v>
      </c>
      <c r="I96" s="59">
        <f>I71</f>
        <v>117.1314</v>
      </c>
    </row>
    <row r="97" spans="1:9" ht="24.75" customHeight="1">
      <c r="A97" s="131" t="s">
        <v>112</v>
      </c>
      <c r="B97" s="131"/>
      <c r="C97" s="58" t="s">
        <v>113</v>
      </c>
      <c r="D97" s="58" t="s">
        <v>114</v>
      </c>
      <c r="E97" s="58" t="s">
        <v>115</v>
      </c>
      <c r="F97" s="58" t="s">
        <v>116</v>
      </c>
      <c r="G97" s="58" t="s">
        <v>117</v>
      </c>
      <c r="H97" s="58" t="s">
        <v>118</v>
      </c>
      <c r="I97" s="60" t="s">
        <v>119</v>
      </c>
    </row>
    <row r="98" spans="1:9" ht="15" customHeight="1">
      <c r="A98" s="132">
        <f>I31</f>
        <v>2822.06</v>
      </c>
      <c r="B98" s="132"/>
      <c r="C98" s="32">
        <f>I42</f>
        <v>1038.51808</v>
      </c>
      <c r="D98" s="32">
        <f>I54</f>
        <v>696.2586432</v>
      </c>
      <c r="E98" s="32">
        <f>I61</f>
        <v>104.85928342</v>
      </c>
      <c r="F98" s="32">
        <f>I65</f>
        <v>256.22318069760007</v>
      </c>
      <c r="G98" s="32">
        <f>I73</f>
        <v>431.20779999999996</v>
      </c>
      <c r="H98" s="32">
        <f>SUM(A98:G98)</f>
        <v>5349.1269873176</v>
      </c>
      <c r="I98" s="32">
        <f>H98-I96</f>
        <v>5231.9955873175995</v>
      </c>
    </row>
    <row r="99" spans="1:9" ht="15" customHeight="1">
      <c r="A99" s="61"/>
      <c r="B99" s="134"/>
      <c r="C99" s="134"/>
      <c r="D99" s="134"/>
      <c r="E99" s="134"/>
      <c r="F99" s="134"/>
      <c r="G99" s="134"/>
      <c r="H99" s="134"/>
      <c r="I99" s="134"/>
    </row>
    <row r="100" spans="1:9" ht="45" customHeight="1">
      <c r="A100" s="29" t="s">
        <v>43</v>
      </c>
      <c r="B100" s="129" t="s">
        <v>120</v>
      </c>
      <c r="C100" s="129"/>
      <c r="D100" s="129"/>
      <c r="E100" s="129"/>
      <c r="F100" s="129"/>
      <c r="G100" s="129"/>
      <c r="H100" s="29" t="s">
        <v>35</v>
      </c>
      <c r="I100" s="29" t="s">
        <v>36</v>
      </c>
    </row>
    <row r="101" spans="1:9" ht="15" customHeight="1">
      <c r="A101" s="23">
        <v>1</v>
      </c>
      <c r="B101" s="107" t="s">
        <v>121</v>
      </c>
      <c r="C101" s="107"/>
      <c r="D101" s="107"/>
      <c r="E101" s="107"/>
      <c r="F101" s="107"/>
      <c r="G101" s="107"/>
      <c r="H101" s="30">
        <f>I101/$I$111</f>
        <v>0</v>
      </c>
      <c r="I101" s="31"/>
    </row>
    <row r="102" spans="1:9" ht="15" customHeight="1">
      <c r="A102" s="23">
        <v>2</v>
      </c>
      <c r="B102" s="107" t="s">
        <v>122</v>
      </c>
      <c r="C102" s="107"/>
      <c r="D102" s="107"/>
      <c r="E102" s="107"/>
      <c r="F102" s="107"/>
      <c r="G102" s="107"/>
      <c r="H102" s="30">
        <f>I102/$I$111</f>
        <v>0</v>
      </c>
      <c r="I102" s="31">
        <v>0</v>
      </c>
    </row>
    <row r="103" spans="1:9" ht="15" customHeight="1">
      <c r="A103" s="122" t="s">
        <v>123</v>
      </c>
      <c r="B103" s="122"/>
      <c r="C103" s="122"/>
      <c r="D103" s="122"/>
      <c r="E103" s="122"/>
      <c r="F103" s="122"/>
      <c r="G103" s="122"/>
      <c r="H103" s="33">
        <f>H101+H102</f>
        <v>0</v>
      </c>
      <c r="I103" s="62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45" customHeight="1">
      <c r="A105" s="29" t="s">
        <v>56</v>
      </c>
      <c r="B105" s="129" t="s">
        <v>124</v>
      </c>
      <c r="C105" s="129"/>
      <c r="D105" s="129"/>
      <c r="E105" s="129"/>
      <c r="F105" s="129"/>
      <c r="G105" s="129"/>
      <c r="H105" s="29" t="s">
        <v>35</v>
      </c>
      <c r="I105" s="29" t="s">
        <v>36</v>
      </c>
    </row>
    <row r="106" spans="1:9" ht="15" customHeight="1">
      <c r="A106" s="23">
        <v>1</v>
      </c>
      <c r="B106" s="107" t="s">
        <v>124</v>
      </c>
      <c r="C106" s="107"/>
      <c r="D106" s="107"/>
      <c r="E106" s="107"/>
      <c r="F106" s="107"/>
      <c r="G106" s="107"/>
      <c r="H106" s="30">
        <f>I106/I111</f>
        <v>0</v>
      </c>
      <c r="I106" s="31"/>
    </row>
    <row r="107" spans="1:9" ht="15" customHeight="1">
      <c r="A107" s="122" t="s">
        <v>125</v>
      </c>
      <c r="B107" s="122"/>
      <c r="C107" s="122"/>
      <c r="D107" s="122"/>
      <c r="E107" s="122"/>
      <c r="F107" s="122"/>
      <c r="G107" s="122"/>
      <c r="H107" s="33">
        <f>H106</f>
        <v>0</v>
      </c>
      <c r="I107" s="62"/>
    </row>
    <row r="108" spans="1:9" ht="15">
      <c r="A108" s="39"/>
      <c r="B108" s="39"/>
      <c r="C108" s="39"/>
      <c r="D108" s="39"/>
      <c r="E108" s="39"/>
      <c r="F108" s="39"/>
      <c r="G108" s="39"/>
      <c r="H108" s="40"/>
      <c r="I108" s="41"/>
    </row>
    <row r="109" spans="1:9" ht="45.75" customHeight="1">
      <c r="A109" s="130" t="s">
        <v>126</v>
      </c>
      <c r="B109" s="130"/>
      <c r="C109" s="130"/>
      <c r="D109" s="130"/>
      <c r="E109" s="130"/>
      <c r="F109" s="56">
        <v>0.18</v>
      </c>
      <c r="G109" s="57">
        <f>I111*F109</f>
        <v>941.7592057171679</v>
      </c>
      <c r="H109" s="58" t="s">
        <v>111</v>
      </c>
      <c r="I109" s="59">
        <f>I71</f>
        <v>117.1314</v>
      </c>
    </row>
    <row r="110" spans="1:9" ht="24.75" customHeight="1">
      <c r="A110" s="131" t="s">
        <v>112</v>
      </c>
      <c r="B110" s="131"/>
      <c r="C110" s="58" t="s">
        <v>113</v>
      </c>
      <c r="D110" s="58" t="s">
        <v>114</v>
      </c>
      <c r="E110" s="58" t="s">
        <v>115</v>
      </c>
      <c r="F110" s="58" t="s">
        <v>116</v>
      </c>
      <c r="G110" s="58" t="s">
        <v>117</v>
      </c>
      <c r="H110" s="58" t="s">
        <v>118</v>
      </c>
      <c r="I110" s="60" t="s">
        <v>119</v>
      </c>
    </row>
    <row r="111" spans="1:9" ht="15" customHeight="1">
      <c r="A111" s="132">
        <f>I31</f>
        <v>2822.06</v>
      </c>
      <c r="B111" s="132"/>
      <c r="C111" s="32">
        <f>I42</f>
        <v>1038.51808</v>
      </c>
      <c r="D111" s="32">
        <f>I54</f>
        <v>696.2586432</v>
      </c>
      <c r="E111" s="32">
        <f>I61</f>
        <v>104.85928342</v>
      </c>
      <c r="F111" s="32">
        <f>I65</f>
        <v>256.22318069760007</v>
      </c>
      <c r="G111" s="32">
        <f>I73</f>
        <v>431.20779999999996</v>
      </c>
      <c r="H111" s="32">
        <f>A111+C111+D111+E111+F111+G111</f>
        <v>5349.1269873176</v>
      </c>
      <c r="I111" s="32">
        <f>H111-I109</f>
        <v>5231.9955873175995</v>
      </c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 customHeight="1">
      <c r="A113" s="108" t="s">
        <v>127</v>
      </c>
      <c r="B113" s="108"/>
      <c r="C113" s="108"/>
      <c r="D113" s="108"/>
      <c r="E113" s="108"/>
      <c r="F113" s="108"/>
      <c r="G113" s="108"/>
      <c r="H113" s="50">
        <f>H93+H103+H107</f>
        <v>0</v>
      </c>
      <c r="I113" s="51">
        <f>I93+I103+I107</f>
        <v>0</v>
      </c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 customHeight="1">
      <c r="A115" s="112" t="s">
        <v>128</v>
      </c>
      <c r="B115" s="112"/>
      <c r="C115" s="112"/>
      <c r="D115" s="112"/>
      <c r="E115" s="112"/>
      <c r="F115" s="112"/>
      <c r="G115" s="112"/>
      <c r="H115" s="112"/>
      <c r="I115" s="112"/>
    </row>
    <row r="116" spans="1:9" ht="45" customHeight="1">
      <c r="A116" s="29" t="s">
        <v>33</v>
      </c>
      <c r="B116" s="129" t="s">
        <v>129</v>
      </c>
      <c r="C116" s="129"/>
      <c r="D116" s="129"/>
      <c r="E116" s="129"/>
      <c r="F116" s="129"/>
      <c r="G116" s="129"/>
      <c r="H116" s="29" t="s">
        <v>35</v>
      </c>
      <c r="I116" s="29" t="s">
        <v>36</v>
      </c>
    </row>
    <row r="117" spans="1:9" ht="15" customHeight="1">
      <c r="A117" s="23">
        <v>1</v>
      </c>
      <c r="B117" s="107" t="s">
        <v>130</v>
      </c>
      <c r="C117" s="107"/>
      <c r="D117" s="107"/>
      <c r="E117" s="107"/>
      <c r="F117" s="107"/>
      <c r="G117" s="107"/>
      <c r="H117" s="30">
        <f>I117/$I$83</f>
        <v>0.019241982507288632</v>
      </c>
      <c r="I117" s="31">
        <f>($D$128/$E$129)*G128</f>
        <v>102.92780791923082</v>
      </c>
    </row>
    <row r="118" spans="1:9" ht="15" customHeight="1">
      <c r="A118" s="23">
        <v>2</v>
      </c>
      <c r="B118" s="107" t="s">
        <v>131</v>
      </c>
      <c r="C118" s="107"/>
      <c r="D118" s="107"/>
      <c r="E118" s="107"/>
      <c r="F118" s="107"/>
      <c r="G118" s="107"/>
      <c r="H118" s="30">
        <f>I118/$I$83</f>
        <v>0.08862973760932945</v>
      </c>
      <c r="I118" s="31">
        <f>($D$128/$E$129)*G129</f>
        <v>474.0917213249419</v>
      </c>
    </row>
    <row r="119" spans="1:9" ht="15" customHeight="1">
      <c r="A119" s="23">
        <v>3</v>
      </c>
      <c r="B119" s="107" t="s">
        <v>21</v>
      </c>
      <c r="C119" s="107"/>
      <c r="D119" s="107"/>
      <c r="E119" s="107"/>
      <c r="F119" s="107"/>
      <c r="G119" s="107"/>
      <c r="H119" s="30">
        <f>I119/$I$83</f>
        <v>0.05830903790087465</v>
      </c>
      <c r="I119" s="31">
        <f>($D$128/$E$129)*G130</f>
        <v>311.9024482400934</v>
      </c>
    </row>
    <row r="120" spans="1:9" ht="15" customHeight="1">
      <c r="A120" s="23">
        <v>4</v>
      </c>
      <c r="B120" s="107" t="s">
        <v>132</v>
      </c>
      <c r="C120" s="107"/>
      <c r="D120" s="107"/>
      <c r="E120" s="107"/>
      <c r="F120" s="107"/>
      <c r="G120" s="107"/>
      <c r="H120" s="30">
        <f>I120/$I$83</f>
        <v>0</v>
      </c>
      <c r="I120" s="31">
        <f>($D$128/$E$129)*G131</f>
        <v>0</v>
      </c>
    </row>
    <row r="121" spans="1:9" ht="15" customHeight="1">
      <c r="A121" s="23">
        <v>5</v>
      </c>
      <c r="B121" s="107" t="s">
        <v>133</v>
      </c>
      <c r="C121" s="107"/>
      <c r="D121" s="107"/>
      <c r="E121" s="107"/>
      <c r="F121" s="107"/>
      <c r="G121" s="107"/>
      <c r="H121" s="30">
        <f>I121/$I$83</f>
        <v>0</v>
      </c>
      <c r="I121" s="31">
        <v>0</v>
      </c>
    </row>
    <row r="122" spans="1:9" ht="15" customHeight="1">
      <c r="A122" s="122" t="s">
        <v>134</v>
      </c>
      <c r="B122" s="122"/>
      <c r="C122" s="122"/>
      <c r="D122" s="122"/>
      <c r="E122" s="122"/>
      <c r="F122" s="122"/>
      <c r="G122" s="122"/>
      <c r="H122" s="33">
        <f>SUM(H117:H121)</f>
        <v>0.1661807580174927</v>
      </c>
      <c r="I122" s="34">
        <f>SUM(I117:I121)</f>
        <v>888.9219774842661</v>
      </c>
    </row>
    <row r="123" spans="1:9" s="36" customFormat="1" ht="11.25" customHeight="1">
      <c r="A123" s="35" t="s">
        <v>135</v>
      </c>
      <c r="B123" s="123" t="s">
        <v>136</v>
      </c>
      <c r="C123" s="123"/>
      <c r="D123" s="123"/>
      <c r="E123" s="123"/>
      <c r="F123" s="123"/>
      <c r="G123" s="123"/>
      <c r="H123" s="123"/>
      <c r="I123" s="123"/>
    </row>
    <row r="124" spans="1:9" s="36" customFormat="1" ht="11.25" customHeight="1">
      <c r="A124" s="35" t="s">
        <v>137</v>
      </c>
      <c r="B124" s="124" t="s">
        <v>138</v>
      </c>
      <c r="C124" s="124"/>
      <c r="D124" s="124"/>
      <c r="E124" s="124"/>
      <c r="F124" s="124"/>
      <c r="G124" s="124"/>
      <c r="H124" s="124"/>
      <c r="I124" s="124"/>
    </row>
    <row r="125" spans="1:9" s="36" customFormat="1" ht="11.25" customHeight="1">
      <c r="A125" s="35" t="s">
        <v>139</v>
      </c>
      <c r="B125" s="125" t="s">
        <v>140</v>
      </c>
      <c r="C125" s="125"/>
      <c r="D125" s="125"/>
      <c r="E125" s="125"/>
      <c r="F125" s="125"/>
      <c r="G125" s="125"/>
      <c r="H125" s="125"/>
      <c r="I125" s="125"/>
    </row>
    <row r="126" spans="1:9" ht="15" customHeight="1">
      <c r="A126" s="126" t="s">
        <v>141</v>
      </c>
      <c r="B126" s="126"/>
      <c r="C126" s="126"/>
      <c r="D126" s="126"/>
      <c r="E126" s="126"/>
      <c r="F126" s="126"/>
      <c r="G126" s="126"/>
      <c r="H126" s="126"/>
      <c r="I126" s="126"/>
    </row>
    <row r="127" spans="1:9" ht="15" customHeight="1">
      <c r="A127" s="127" t="s">
        <v>142</v>
      </c>
      <c r="B127" s="127"/>
      <c r="C127" s="23" t="s">
        <v>143</v>
      </c>
      <c r="D127" s="128" t="s">
        <v>144</v>
      </c>
      <c r="E127" s="128"/>
      <c r="F127" s="23" t="s">
        <v>145</v>
      </c>
      <c r="G127" s="63" t="s">
        <v>146</v>
      </c>
      <c r="H127" s="127" t="s">
        <v>147</v>
      </c>
      <c r="I127" s="127"/>
    </row>
    <row r="128" spans="1:9" ht="15" customHeight="1">
      <c r="A128" s="119">
        <f>I83</f>
        <v>5349.126987317601</v>
      </c>
      <c r="B128" s="119"/>
      <c r="C128" s="31">
        <f>I113</f>
        <v>0</v>
      </c>
      <c r="D128" s="120">
        <f>A128+C128</f>
        <v>5349.126987317601</v>
      </c>
      <c r="E128" s="120"/>
      <c r="F128" s="23" t="s">
        <v>130</v>
      </c>
      <c r="G128" s="64">
        <v>0.0165</v>
      </c>
      <c r="H128" s="115">
        <v>0.0065</v>
      </c>
      <c r="I128" s="115"/>
    </row>
    <row r="129" spans="1:9" ht="15" customHeight="1">
      <c r="A129" s="121" t="s">
        <v>148</v>
      </c>
      <c r="B129" s="121"/>
      <c r="C129" s="63">
        <v>1</v>
      </c>
      <c r="D129" s="65">
        <f>G132/1</f>
        <v>0.14250000000000002</v>
      </c>
      <c r="E129" s="66">
        <f>C129-D129</f>
        <v>0.8574999999999999</v>
      </c>
      <c r="F129" s="23" t="s">
        <v>131</v>
      </c>
      <c r="G129" s="64">
        <v>0.076</v>
      </c>
      <c r="H129" s="115">
        <v>0.03</v>
      </c>
      <c r="I129" s="115"/>
    </row>
    <row r="130" spans="1:9" ht="15" customHeight="1">
      <c r="A130" s="114" t="s">
        <v>149</v>
      </c>
      <c r="B130" s="114"/>
      <c r="C130" s="23">
        <v>1</v>
      </c>
      <c r="D130" s="67">
        <f>H132</f>
        <v>0.0865</v>
      </c>
      <c r="E130" s="68">
        <f>C130-D130</f>
        <v>0.9135</v>
      </c>
      <c r="F130" s="23" t="s">
        <v>21</v>
      </c>
      <c r="G130" s="64">
        <f>I11</f>
        <v>0.05</v>
      </c>
      <c r="H130" s="115">
        <f>I11</f>
        <v>0.05</v>
      </c>
      <c r="I130" s="115"/>
    </row>
    <row r="131" spans="1:9" ht="15" customHeight="1">
      <c r="A131" s="114" t="s">
        <v>150</v>
      </c>
      <c r="B131" s="114"/>
      <c r="C131" s="23">
        <v>1</v>
      </c>
      <c r="D131" s="69">
        <v>0.09</v>
      </c>
      <c r="E131" s="70">
        <f>C131-D131</f>
        <v>0.91</v>
      </c>
      <c r="F131" s="23" t="s">
        <v>151</v>
      </c>
      <c r="G131" s="64">
        <v>0</v>
      </c>
      <c r="H131" s="115">
        <v>0</v>
      </c>
      <c r="I131" s="115"/>
    </row>
    <row r="132" spans="1:9" ht="21" customHeight="1">
      <c r="A132" s="71" t="s">
        <v>152</v>
      </c>
      <c r="B132" s="116" t="s">
        <v>153</v>
      </c>
      <c r="C132" s="116"/>
      <c r="D132" s="116"/>
      <c r="E132" s="116"/>
      <c r="F132" s="1" t="s">
        <v>154</v>
      </c>
      <c r="G132" s="72">
        <f>SUM(G128:G131)</f>
        <v>0.14250000000000002</v>
      </c>
      <c r="H132" s="117">
        <f>SUM(H128:I131)</f>
        <v>0.0865</v>
      </c>
      <c r="I132" s="117"/>
    </row>
    <row r="133" spans="1:9" ht="15" customHeight="1">
      <c r="A133" s="73"/>
      <c r="B133" s="118"/>
      <c r="C133" s="118"/>
      <c r="D133" s="118"/>
      <c r="E133" s="118"/>
      <c r="F133" s="118"/>
      <c r="G133" s="118"/>
      <c r="H133" s="118"/>
      <c r="I133" s="118"/>
    </row>
    <row r="134" spans="1:9" ht="15" customHeight="1">
      <c r="A134" s="108" t="s">
        <v>155</v>
      </c>
      <c r="B134" s="108"/>
      <c r="C134" s="108"/>
      <c r="D134" s="108"/>
      <c r="E134" s="108"/>
      <c r="F134" s="108"/>
      <c r="G134" s="108"/>
      <c r="H134" s="50">
        <f>H122</f>
        <v>0.1661807580174927</v>
      </c>
      <c r="I134" s="51">
        <f>I122</f>
        <v>888.9219774842661</v>
      </c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 customHeight="1">
      <c r="A136" s="113" t="s">
        <v>156</v>
      </c>
      <c r="B136" s="113"/>
      <c r="C136" s="113"/>
      <c r="D136" s="113"/>
      <c r="E136" s="113"/>
      <c r="F136" s="113"/>
      <c r="G136" s="113"/>
      <c r="H136" s="113"/>
      <c r="I136" s="113"/>
    </row>
    <row r="137" spans="1:9" ht="15" customHeight="1">
      <c r="A137" s="112" t="s">
        <v>32</v>
      </c>
      <c r="B137" s="112"/>
      <c r="C137" s="112"/>
      <c r="D137" s="112"/>
      <c r="E137" s="112"/>
      <c r="F137" s="112"/>
      <c r="G137" s="112"/>
      <c r="H137" s="112"/>
      <c r="I137" s="112"/>
    </row>
    <row r="138" spans="1:9" ht="15" customHeight="1">
      <c r="A138" s="23">
        <v>1</v>
      </c>
      <c r="B138" s="107" t="s">
        <v>157</v>
      </c>
      <c r="C138" s="107"/>
      <c r="D138" s="107"/>
      <c r="E138" s="107"/>
      <c r="F138" s="107"/>
      <c r="G138" s="107"/>
      <c r="H138" s="30">
        <f>I138/$G$155</f>
        <v>0.4523946535084042</v>
      </c>
      <c r="I138" s="74">
        <f>I31</f>
        <v>2822.06</v>
      </c>
    </row>
    <row r="139" spans="1:9" ht="15" customHeight="1">
      <c r="A139" s="23">
        <v>2</v>
      </c>
      <c r="B139" s="107" t="s">
        <v>158</v>
      </c>
      <c r="C139" s="107"/>
      <c r="D139" s="107"/>
      <c r="E139" s="107"/>
      <c r="F139" s="107"/>
      <c r="G139" s="107"/>
      <c r="H139" s="30">
        <f>I139/$G$155</f>
        <v>0.33597991922530046</v>
      </c>
      <c r="I139" s="74">
        <f>I42+I54+I61+I65</f>
        <v>2095.8591873176</v>
      </c>
    </row>
    <row r="140" spans="1:9" ht="15" customHeight="1">
      <c r="A140" s="23">
        <v>3</v>
      </c>
      <c r="B140" s="107" t="s">
        <v>159</v>
      </c>
      <c r="C140" s="107"/>
      <c r="D140" s="107"/>
      <c r="E140" s="107"/>
      <c r="F140" s="107"/>
      <c r="G140" s="107"/>
      <c r="H140" s="30">
        <f>I140/$G$155</f>
        <v>0.06912542726629528</v>
      </c>
      <c r="I140" s="74">
        <f>I73</f>
        <v>431.20779999999996</v>
      </c>
    </row>
    <row r="141" spans="1:9" ht="15" customHeight="1">
      <c r="A141" s="108" t="s">
        <v>160</v>
      </c>
      <c r="B141" s="108"/>
      <c r="C141" s="108"/>
      <c r="D141" s="108"/>
      <c r="E141" s="108"/>
      <c r="F141" s="108"/>
      <c r="G141" s="108"/>
      <c r="H141" s="50">
        <f>SUM(H138:H140)</f>
        <v>0.8574999999999999</v>
      </c>
      <c r="I141" s="51">
        <f>SUM(I138:I140)</f>
        <v>5349.126987317601</v>
      </c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 customHeight="1">
      <c r="A143" s="112" t="s">
        <v>100</v>
      </c>
      <c r="B143" s="112"/>
      <c r="C143" s="112"/>
      <c r="D143" s="112"/>
      <c r="E143" s="112"/>
      <c r="F143" s="112"/>
      <c r="G143" s="112"/>
      <c r="H143" s="112"/>
      <c r="I143" s="112"/>
    </row>
    <row r="144" spans="1:9" ht="15" customHeight="1">
      <c r="A144" s="23">
        <v>1</v>
      </c>
      <c r="B144" s="107" t="s">
        <v>161</v>
      </c>
      <c r="C144" s="107"/>
      <c r="D144" s="107"/>
      <c r="E144" s="107"/>
      <c r="F144" s="107"/>
      <c r="G144" s="107"/>
      <c r="H144" s="30">
        <f>I144/$G$155</f>
        <v>0</v>
      </c>
      <c r="I144" s="31">
        <f>I93</f>
        <v>0</v>
      </c>
    </row>
    <row r="145" spans="1:9" ht="15" customHeight="1">
      <c r="A145" s="23">
        <v>2</v>
      </c>
      <c r="B145" s="107" t="s">
        <v>162</v>
      </c>
      <c r="C145" s="107"/>
      <c r="D145" s="107"/>
      <c r="E145" s="107"/>
      <c r="F145" s="107"/>
      <c r="G145" s="107"/>
      <c r="H145" s="30">
        <f>I145/$G$155</f>
        <v>0</v>
      </c>
      <c r="I145" s="31">
        <f>I103</f>
        <v>0</v>
      </c>
    </row>
    <row r="146" spans="1:9" ht="15" customHeight="1">
      <c r="A146" s="23">
        <v>3</v>
      </c>
      <c r="B146" s="107" t="s">
        <v>163</v>
      </c>
      <c r="C146" s="107"/>
      <c r="D146" s="107"/>
      <c r="E146" s="107"/>
      <c r="F146" s="107"/>
      <c r="G146" s="107"/>
      <c r="H146" s="30">
        <f>I146/$G$155</f>
        <v>0</v>
      </c>
      <c r="I146" s="31">
        <f>I107</f>
        <v>0</v>
      </c>
    </row>
    <row r="147" spans="1:9" ht="15" customHeight="1">
      <c r="A147" s="108" t="s">
        <v>164</v>
      </c>
      <c r="B147" s="108"/>
      <c r="C147" s="108"/>
      <c r="D147" s="108"/>
      <c r="E147" s="108"/>
      <c r="F147" s="108"/>
      <c r="G147" s="108"/>
      <c r="H147" s="50">
        <f>SUM(H144:H146)</f>
        <v>0</v>
      </c>
      <c r="I147" s="51">
        <f>SUM(I144:I146)</f>
        <v>0</v>
      </c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 customHeight="1">
      <c r="A149" s="112" t="s">
        <v>128</v>
      </c>
      <c r="B149" s="112"/>
      <c r="C149" s="112"/>
      <c r="D149" s="112"/>
      <c r="E149" s="112"/>
      <c r="F149" s="112"/>
      <c r="G149" s="112"/>
      <c r="H149" s="112"/>
      <c r="I149" s="112"/>
    </row>
    <row r="150" spans="1:9" ht="15" customHeight="1">
      <c r="A150" s="23">
        <v>1</v>
      </c>
      <c r="B150" s="107" t="s">
        <v>165</v>
      </c>
      <c r="C150" s="107"/>
      <c r="D150" s="107"/>
      <c r="E150" s="107"/>
      <c r="F150" s="107"/>
      <c r="G150" s="107"/>
      <c r="H150" s="30">
        <f>I150/$G$155</f>
        <v>0.14250000000000002</v>
      </c>
      <c r="I150" s="31">
        <f>I122</f>
        <v>888.9219774842661</v>
      </c>
    </row>
    <row r="151" spans="1:9" ht="15" customHeight="1">
      <c r="A151" s="108" t="s">
        <v>166</v>
      </c>
      <c r="B151" s="108"/>
      <c r="C151" s="108"/>
      <c r="D151" s="108"/>
      <c r="E151" s="108"/>
      <c r="F151" s="108"/>
      <c r="G151" s="108"/>
      <c r="H151" s="50">
        <f>H150</f>
        <v>0.14250000000000002</v>
      </c>
      <c r="I151" s="51">
        <f>I122</f>
        <v>888.9219774842661</v>
      </c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 customHeight="1">
      <c r="A153" s="109" t="s">
        <v>156</v>
      </c>
      <c r="B153" s="109"/>
      <c r="C153" s="109"/>
      <c r="D153" s="109"/>
      <c r="E153" s="109"/>
      <c r="F153" s="109"/>
      <c r="G153" s="109"/>
      <c r="H153" s="109"/>
      <c r="I153" s="109"/>
    </row>
    <row r="154" spans="1:9" ht="33.75" customHeight="1">
      <c r="A154" s="110" t="s">
        <v>167</v>
      </c>
      <c r="B154" s="110"/>
      <c r="C154" s="110"/>
      <c r="D154" s="110"/>
      <c r="E154" s="110"/>
      <c r="F154" s="110"/>
      <c r="G154" s="75" t="s">
        <v>168</v>
      </c>
      <c r="H154" s="75" t="s">
        <v>169</v>
      </c>
      <c r="I154" s="75" t="s">
        <v>170</v>
      </c>
    </row>
    <row r="155" spans="1:9" ht="15" customHeight="1">
      <c r="A155" s="111" t="str">
        <f>D5</f>
        <v>Coordenador</v>
      </c>
      <c r="B155" s="111"/>
      <c r="C155" s="111"/>
      <c r="D155" s="111"/>
      <c r="E155" s="111"/>
      <c r="F155" s="111"/>
      <c r="G155" s="76">
        <f>I141+I147+I151</f>
        <v>6238.0489648018665</v>
      </c>
      <c r="H155" s="77">
        <v>1</v>
      </c>
      <c r="I155" s="76">
        <f>G155*H155</f>
        <v>6238.0489648018665</v>
      </c>
    </row>
    <row r="156" spans="1:9" ht="15" customHeight="1">
      <c r="A156" s="111"/>
      <c r="B156" s="111"/>
      <c r="C156" s="111"/>
      <c r="D156" s="111"/>
      <c r="E156" s="111"/>
      <c r="F156" s="111"/>
      <c r="G156" s="75"/>
      <c r="H156" s="75"/>
      <c r="I156" s="76"/>
    </row>
    <row r="157" spans="1:9" ht="15" customHeight="1">
      <c r="A157" s="106" t="s">
        <v>171</v>
      </c>
      <c r="B157" s="106"/>
      <c r="C157" s="106"/>
      <c r="D157" s="106"/>
      <c r="E157" s="106"/>
      <c r="F157" s="106"/>
      <c r="G157" s="106"/>
      <c r="H157" s="106"/>
      <c r="I157" s="78">
        <f>I155+I156</f>
        <v>6238.0489648018665</v>
      </c>
    </row>
  </sheetData>
  <sheetProtection selectLockedCells="1" selectUnlockedCells="1"/>
  <mergeCells count="144">
    <mergeCell ref="A1:I1"/>
    <mergeCell ref="A2:B2"/>
    <mergeCell ref="C2:D2"/>
    <mergeCell ref="E2:I2"/>
    <mergeCell ref="A3:B3"/>
    <mergeCell ref="D5:F5"/>
    <mergeCell ref="G5:H5"/>
    <mergeCell ref="K5:K8"/>
    <mergeCell ref="G6:G9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27:A28"/>
    <mergeCell ref="B27:G27"/>
    <mergeCell ref="B28:G28"/>
    <mergeCell ref="B29:G29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A44:I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A54:G54"/>
    <mergeCell ref="B55:I55"/>
    <mergeCell ref="B56:I56"/>
    <mergeCell ref="B57:G57"/>
    <mergeCell ref="B58:G58"/>
    <mergeCell ref="B59:G59"/>
    <mergeCell ref="B60:G60"/>
    <mergeCell ref="A61:G61"/>
    <mergeCell ref="B63:G63"/>
    <mergeCell ref="B64:G64"/>
    <mergeCell ref="A65:G65"/>
    <mergeCell ref="A67:G67"/>
    <mergeCell ref="B69:G69"/>
    <mergeCell ref="B70:G70"/>
    <mergeCell ref="B71:G71"/>
    <mergeCell ref="B72:G72"/>
    <mergeCell ref="A73:G73"/>
    <mergeCell ref="A75:I75"/>
    <mergeCell ref="A76:B76"/>
    <mergeCell ref="A77:B77"/>
    <mergeCell ref="A79:I79"/>
    <mergeCell ref="A80:B80"/>
    <mergeCell ref="A81:B81"/>
    <mergeCell ref="A83:G83"/>
    <mergeCell ref="A85:I85"/>
    <mergeCell ref="B86:G86"/>
    <mergeCell ref="B87:G87"/>
    <mergeCell ref="B88:G88"/>
    <mergeCell ref="B89:G89"/>
    <mergeCell ref="B90:G90"/>
    <mergeCell ref="B91:G91"/>
    <mergeCell ref="B92:G92"/>
    <mergeCell ref="A93:G93"/>
    <mergeCell ref="B94:I94"/>
    <mergeCell ref="A96:E96"/>
    <mergeCell ref="A97:B97"/>
    <mergeCell ref="A98:B98"/>
    <mergeCell ref="B99:I99"/>
    <mergeCell ref="B100:G100"/>
    <mergeCell ref="B101:G101"/>
    <mergeCell ref="B102:G102"/>
    <mergeCell ref="A103:G103"/>
    <mergeCell ref="B105:G105"/>
    <mergeCell ref="B106:G106"/>
    <mergeCell ref="A107:G107"/>
    <mergeCell ref="A109:E109"/>
    <mergeCell ref="A110:B110"/>
    <mergeCell ref="A111:B111"/>
    <mergeCell ref="A113:G113"/>
    <mergeCell ref="A115:I115"/>
    <mergeCell ref="B116:G116"/>
    <mergeCell ref="B117:G117"/>
    <mergeCell ref="B118:G118"/>
    <mergeCell ref="B119:G119"/>
    <mergeCell ref="B120:G120"/>
    <mergeCell ref="B121:G121"/>
    <mergeCell ref="A122:G122"/>
    <mergeCell ref="B123:I123"/>
    <mergeCell ref="B124:I124"/>
    <mergeCell ref="B125:I125"/>
    <mergeCell ref="A126:I126"/>
    <mergeCell ref="A127:B127"/>
    <mergeCell ref="D127:E127"/>
    <mergeCell ref="H127:I127"/>
    <mergeCell ref="A128:B128"/>
    <mergeCell ref="D128:E128"/>
    <mergeCell ref="H128:I128"/>
    <mergeCell ref="A129:B129"/>
    <mergeCell ref="H129:I129"/>
    <mergeCell ref="A130:B130"/>
    <mergeCell ref="H130:I130"/>
    <mergeCell ref="A131:B131"/>
    <mergeCell ref="H131:I131"/>
    <mergeCell ref="B132:E132"/>
    <mergeCell ref="H132:I132"/>
    <mergeCell ref="B133:I133"/>
    <mergeCell ref="A134:G134"/>
    <mergeCell ref="A136:I136"/>
    <mergeCell ref="A137:I137"/>
    <mergeCell ref="A151:G151"/>
    <mergeCell ref="B138:G138"/>
    <mergeCell ref="B139:G139"/>
    <mergeCell ref="B140:G140"/>
    <mergeCell ref="A141:G141"/>
    <mergeCell ref="A143:I143"/>
    <mergeCell ref="B144:G144"/>
    <mergeCell ref="A153:I153"/>
    <mergeCell ref="A154:F154"/>
    <mergeCell ref="A155:F155"/>
    <mergeCell ref="A156:F156"/>
    <mergeCell ref="A157:H157"/>
    <mergeCell ref="B145:G145"/>
    <mergeCell ref="B146:G146"/>
    <mergeCell ref="A147:G147"/>
    <mergeCell ref="A149:I149"/>
    <mergeCell ref="B150:G15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31" sqref="I31"/>
    </sheetView>
  </sheetViews>
  <sheetFormatPr defaultColWidth="9.00390625" defaultRowHeight="15"/>
  <cols>
    <col min="1" max="2" width="9.00390625" style="0" customWidth="1"/>
    <col min="3" max="3" width="4.7109375" style="0" customWidth="1"/>
    <col min="4" max="4" width="15.00390625" style="0" customWidth="1"/>
    <col min="5" max="5" width="10.7109375" style="0" customWidth="1"/>
    <col min="6" max="6" width="12.140625" style="0" customWidth="1"/>
    <col min="7" max="7" width="12.00390625" style="0" hidden="1" customWidth="1"/>
    <col min="8" max="8" width="17.00390625" style="0" hidden="1" customWidth="1"/>
    <col min="9" max="9" width="26.421875" style="0" customWidth="1"/>
    <col min="10" max="16" width="25.7109375" style="0" customWidth="1"/>
  </cols>
  <sheetData>
    <row r="1" spans="1:15" ht="21.75" customHeight="1">
      <c r="A1" s="161" t="s">
        <v>178</v>
      </c>
      <c r="B1" s="162"/>
      <c r="C1" s="162"/>
      <c r="D1" s="95" t="s">
        <v>179</v>
      </c>
      <c r="E1" s="92" t="s">
        <v>172</v>
      </c>
      <c r="F1" s="92" t="s">
        <v>176</v>
      </c>
      <c r="G1" s="92" t="s">
        <v>154</v>
      </c>
      <c r="H1" s="163" t="s">
        <v>180</v>
      </c>
      <c r="I1" s="96" t="s">
        <v>186</v>
      </c>
      <c r="J1" s="96" t="s">
        <v>187</v>
      </c>
      <c r="K1" s="96" t="s">
        <v>188</v>
      </c>
      <c r="L1" s="96" t="s">
        <v>189</v>
      </c>
      <c r="M1" s="96" t="s">
        <v>190</v>
      </c>
      <c r="N1" s="96" t="s">
        <v>191</v>
      </c>
      <c r="O1" s="97" t="s">
        <v>192</v>
      </c>
    </row>
    <row r="2" spans="1:15" ht="30" customHeight="1">
      <c r="A2" s="165" t="s">
        <v>181</v>
      </c>
      <c r="B2" s="166"/>
      <c r="C2" s="166"/>
      <c r="D2" s="93">
        <f>'Operador de Telemarketing'!I140*'Operador de Telemarketing'!H154</f>
        <v>45057.556466546404</v>
      </c>
      <c r="E2" s="93">
        <f>Supervisor!I141*Supervisor!H155</f>
        <v>4256.2463753028</v>
      </c>
      <c r="F2" s="93">
        <f>Coordenador!I141*Coordenador!H155</f>
        <v>5349.126987317601</v>
      </c>
      <c r="G2" s="93">
        <f>D2+E2+F2</f>
        <v>54662.9298291668</v>
      </c>
      <c r="H2" s="164"/>
      <c r="I2" s="93">
        <f>D2+E2+F2</f>
        <v>54662.9298291668</v>
      </c>
      <c r="J2" s="98"/>
      <c r="K2" s="98"/>
      <c r="L2" s="98"/>
      <c r="M2" s="98"/>
      <c r="N2" s="98"/>
      <c r="O2" s="99"/>
    </row>
    <row r="3" spans="1:15" ht="30" customHeight="1">
      <c r="A3" s="165" t="s">
        <v>182</v>
      </c>
      <c r="B3" s="166"/>
      <c r="C3" s="166"/>
      <c r="D3" s="93">
        <f>'Operador de Telemarketing'!I146*'Operador de Telemarketing'!H154</f>
        <v>0</v>
      </c>
      <c r="E3" s="93">
        <f>Supervisor!I147*Supervisor!H155</f>
        <v>0</v>
      </c>
      <c r="F3" s="93">
        <f>Coordenador!I147*Coordenador!H155</f>
        <v>0</v>
      </c>
      <c r="G3" s="93">
        <f>D3+E3+F3</f>
        <v>0</v>
      </c>
      <c r="H3" s="100"/>
      <c r="I3" s="93">
        <f>D3+E3+F3</f>
        <v>0</v>
      </c>
      <c r="J3" s="98"/>
      <c r="K3" s="98"/>
      <c r="L3" s="98"/>
      <c r="M3" s="98"/>
      <c r="N3" s="98"/>
      <c r="O3" s="99"/>
    </row>
    <row r="4" spans="1:15" ht="30" customHeight="1">
      <c r="A4" s="165" t="s">
        <v>183</v>
      </c>
      <c r="B4" s="166"/>
      <c r="C4" s="166"/>
      <c r="D4" s="93">
        <f>'Operador de Telemarketing'!I150*'Operador de Telemarketing'!H154</f>
        <v>7487.698888026663</v>
      </c>
      <c r="E4" s="93">
        <f>Supervisor!I151*Supervisor!H155</f>
        <v>707.3062489570251</v>
      </c>
      <c r="F4" s="93">
        <f>Coordenador!I151*Coordenador!H155</f>
        <v>888.9219774842661</v>
      </c>
      <c r="G4" s="93">
        <f>D4+E4+F4</f>
        <v>9083.927114467953</v>
      </c>
      <c r="H4" s="100"/>
      <c r="I4" s="93">
        <f>D4+E4+F4</f>
        <v>9083.927114467953</v>
      </c>
      <c r="J4" s="98"/>
      <c r="K4" s="98"/>
      <c r="L4" s="98"/>
      <c r="M4" s="98"/>
      <c r="N4" s="98"/>
      <c r="O4" s="99"/>
    </row>
    <row r="5" spans="1:15" ht="30" customHeight="1" thickBot="1">
      <c r="A5" s="167" t="s">
        <v>154</v>
      </c>
      <c r="B5" s="168"/>
      <c r="C5" s="168"/>
      <c r="D5" s="94">
        <f>SUM(D2:D4)</f>
        <v>52545.25535457307</v>
      </c>
      <c r="E5" s="94">
        <f>SUM(E2:E4)</f>
        <v>4963.552624259824</v>
      </c>
      <c r="F5" s="94">
        <f>SUM(F2:F4)</f>
        <v>6238.0489648018665</v>
      </c>
      <c r="G5" s="101">
        <f>SUM(G2:G4)</f>
        <v>63746.85694363475</v>
      </c>
      <c r="H5" s="102">
        <f>G5*12</f>
        <v>764962.2833236171</v>
      </c>
      <c r="I5" s="103">
        <f>I2+I3+I4</f>
        <v>63746.85694363475</v>
      </c>
      <c r="J5" s="104"/>
      <c r="K5" s="104"/>
      <c r="L5" s="104"/>
      <c r="M5" s="104"/>
      <c r="N5" s="104"/>
      <c r="O5" s="105"/>
    </row>
    <row r="8" ht="15" hidden="1"/>
    <row r="9" spans="3:11" ht="15" hidden="1">
      <c r="C9" s="159"/>
      <c r="D9" s="159"/>
      <c r="E9" s="159"/>
      <c r="F9" s="159"/>
      <c r="G9" s="159"/>
      <c r="H9" s="159"/>
      <c r="I9" s="159"/>
      <c r="J9" s="159"/>
      <c r="K9" s="159"/>
    </row>
    <row r="10" spans="3:11" ht="15" customHeight="1" hidden="1">
      <c r="C10" s="79"/>
      <c r="D10" s="156"/>
      <c r="E10" s="156"/>
      <c r="F10" s="156"/>
      <c r="G10" s="156"/>
      <c r="H10" s="156"/>
      <c r="I10" s="156"/>
      <c r="J10" s="80"/>
      <c r="K10" s="79"/>
    </row>
    <row r="11" spans="3:11" ht="15" customHeight="1" hidden="1">
      <c r="C11" s="81"/>
      <c r="D11" s="160"/>
      <c r="E11" s="160"/>
      <c r="F11" s="160"/>
      <c r="G11" s="160"/>
      <c r="H11" s="160"/>
      <c r="I11" s="160"/>
      <c r="J11" s="82"/>
      <c r="K11" s="83"/>
    </row>
    <row r="12" spans="3:11" ht="15" customHeight="1" hidden="1">
      <c r="C12" s="81"/>
      <c r="D12" s="160"/>
      <c r="E12" s="160"/>
      <c r="F12" s="160"/>
      <c r="G12" s="160"/>
      <c r="H12" s="160"/>
      <c r="I12" s="160"/>
      <c r="J12" s="84"/>
      <c r="K12" s="85"/>
    </row>
    <row r="13" spans="3:11" ht="15" customHeight="1" hidden="1">
      <c r="C13" s="81"/>
      <c r="D13" s="160"/>
      <c r="E13" s="160"/>
      <c r="F13" s="160"/>
      <c r="G13" s="160"/>
      <c r="H13" s="160"/>
      <c r="I13" s="160"/>
      <c r="J13" s="84"/>
      <c r="K13" s="85"/>
    </row>
    <row r="14" spans="3:11" ht="15" customHeight="1" hidden="1">
      <c r="C14" s="81"/>
      <c r="D14" s="160"/>
      <c r="E14" s="160"/>
      <c r="F14" s="160"/>
      <c r="G14" s="160"/>
      <c r="H14" s="160"/>
      <c r="I14" s="160"/>
      <c r="J14" s="84"/>
      <c r="K14" s="85"/>
    </row>
    <row r="15" spans="3:11" ht="15" customHeight="1" hidden="1">
      <c r="C15" s="154"/>
      <c r="D15" s="154"/>
      <c r="E15" s="154"/>
      <c r="F15" s="154"/>
      <c r="G15" s="154"/>
      <c r="H15" s="154"/>
      <c r="I15" s="154"/>
      <c r="J15" s="154"/>
      <c r="K15" s="86"/>
    </row>
    <row r="16" spans="3:11" ht="18" customHeight="1" hidden="1">
      <c r="C16" s="155"/>
      <c r="D16" s="155"/>
      <c r="E16" s="155"/>
      <c r="F16" s="155"/>
      <c r="G16" s="155"/>
      <c r="H16" s="155"/>
      <c r="I16" s="155"/>
      <c r="J16" s="155"/>
      <c r="K16" s="155"/>
    </row>
    <row r="17" ht="15" hidden="1"/>
    <row r="18" spans="3:13" ht="25.5" customHeight="1" hidden="1">
      <c r="C18" s="156"/>
      <c r="D18" s="156"/>
      <c r="E18" s="156"/>
      <c r="F18" s="156"/>
      <c r="G18" s="156"/>
      <c r="H18" s="156"/>
      <c r="I18" s="156"/>
      <c r="J18" s="156"/>
      <c r="K18" s="87"/>
      <c r="L18" s="157"/>
      <c r="M18" s="157"/>
    </row>
    <row r="19" spans="3:13" ht="15" customHeight="1" hidden="1">
      <c r="C19" s="88"/>
      <c r="D19" s="153"/>
      <c r="E19" s="153"/>
      <c r="F19" s="153"/>
      <c r="G19" s="153"/>
      <c r="H19" s="153"/>
      <c r="I19" s="153"/>
      <c r="J19" s="153"/>
      <c r="K19" s="89"/>
      <c r="L19" s="157"/>
      <c r="M19" s="157"/>
    </row>
    <row r="20" spans="3:13" ht="15" customHeight="1" hidden="1">
      <c r="C20" s="88"/>
      <c r="D20" s="153"/>
      <c r="E20" s="153"/>
      <c r="F20" s="153"/>
      <c r="G20" s="153"/>
      <c r="H20" s="153"/>
      <c r="I20" s="153"/>
      <c r="J20" s="153"/>
      <c r="K20" s="89"/>
      <c r="L20" s="158"/>
      <c r="M20" s="158"/>
    </row>
    <row r="21" spans="3:13" ht="15" customHeight="1" hidden="1">
      <c r="C21" s="88"/>
      <c r="D21" s="149"/>
      <c r="E21" s="149"/>
      <c r="F21" s="149"/>
      <c r="G21" s="149"/>
      <c r="H21" s="149"/>
      <c r="I21" s="149"/>
      <c r="J21" s="149"/>
      <c r="K21" s="90"/>
      <c r="L21" s="150"/>
      <c r="M21" s="150"/>
    </row>
    <row r="22" spans="3:13" ht="15" customHeight="1" hidden="1">
      <c r="C22" s="88"/>
      <c r="D22" s="153"/>
      <c r="E22" s="153"/>
      <c r="F22" s="153"/>
      <c r="G22" s="153"/>
      <c r="H22" s="153"/>
      <c r="I22" s="153"/>
      <c r="J22" s="153"/>
      <c r="K22" s="89"/>
      <c r="L22" s="150"/>
      <c r="M22" s="150"/>
    </row>
    <row r="23" spans="3:13" ht="15" customHeight="1" hidden="1">
      <c r="C23" s="151"/>
      <c r="D23" s="151"/>
      <c r="E23" s="151"/>
      <c r="F23" s="151"/>
      <c r="G23" s="151"/>
      <c r="H23" s="151"/>
      <c r="I23" s="151"/>
      <c r="J23" s="151"/>
      <c r="K23" s="91"/>
      <c r="L23" s="150"/>
      <c r="M23" s="150"/>
    </row>
    <row r="24" spans="3:13" ht="15" customHeight="1" hidden="1">
      <c r="C24" s="88"/>
      <c r="D24" s="149"/>
      <c r="E24" s="149"/>
      <c r="F24" s="149"/>
      <c r="G24" s="149"/>
      <c r="H24" s="149"/>
      <c r="I24" s="149"/>
      <c r="J24" s="149"/>
      <c r="K24" s="90"/>
      <c r="L24" s="150"/>
      <c r="M24" s="150"/>
    </row>
    <row r="25" spans="3:13" ht="15.75" customHeight="1" hidden="1">
      <c r="C25" s="151"/>
      <c r="D25" s="151"/>
      <c r="E25" s="151"/>
      <c r="F25" s="151"/>
      <c r="G25" s="151"/>
      <c r="H25" s="151"/>
      <c r="I25" s="151"/>
      <c r="J25" s="151"/>
      <c r="K25" s="91"/>
      <c r="L25" s="152"/>
      <c r="M25" s="152"/>
    </row>
  </sheetData>
  <sheetProtection selectLockedCells="1" selectUnlockedCells="1"/>
  <mergeCells count="29">
    <mergeCell ref="A1:C1"/>
    <mergeCell ref="H1:H2"/>
    <mergeCell ref="A2:C2"/>
    <mergeCell ref="A3:C3"/>
    <mergeCell ref="A4:C4"/>
    <mergeCell ref="A5:C5"/>
    <mergeCell ref="C9:K9"/>
    <mergeCell ref="D10:I10"/>
    <mergeCell ref="D11:I11"/>
    <mergeCell ref="D12:I12"/>
    <mergeCell ref="D13:I13"/>
    <mergeCell ref="D14:I14"/>
    <mergeCell ref="C15:J15"/>
    <mergeCell ref="C16:K16"/>
    <mergeCell ref="C18:J18"/>
    <mergeCell ref="L18:M19"/>
    <mergeCell ref="D19:J19"/>
    <mergeCell ref="D20:J20"/>
    <mergeCell ref="L20:M20"/>
    <mergeCell ref="D24:J24"/>
    <mergeCell ref="L24:M24"/>
    <mergeCell ref="C25:J25"/>
    <mergeCell ref="L25:M25"/>
    <mergeCell ref="D21:J21"/>
    <mergeCell ref="L21:M21"/>
    <mergeCell ref="D22:J22"/>
    <mergeCell ref="L22:M22"/>
    <mergeCell ref="C23:J23"/>
    <mergeCell ref="L23:M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irmao</dc:creator>
  <cp:keywords/>
  <dc:description/>
  <cp:lastModifiedBy>paulo irmao</cp:lastModifiedBy>
  <dcterms:created xsi:type="dcterms:W3CDTF">2021-07-02T18:10:01Z</dcterms:created>
  <dcterms:modified xsi:type="dcterms:W3CDTF">2021-08-18T11:08:47Z</dcterms:modified>
  <cp:category/>
  <cp:version/>
  <cp:contentType/>
  <cp:contentStatus/>
</cp:coreProperties>
</file>